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saldivar\Documents\INTN\UTA\Año 2021\Rendicion de Cuentas. INTN 2021\Rendicion de Cuentas. Informe Final 2021\"/>
    </mc:Choice>
  </mc:AlternateContent>
  <bookViews>
    <workbookView xWindow="0" yWindow="0" windowWidth="19200" windowHeight="4995"/>
  </bookViews>
  <sheets>
    <sheet name="RENDICION Cta FINAL 2021 UTA" sheetId="1" r:id="rId1"/>
    <sheet name="4.4.3 Grafico" sheetId="4" state="hidden" r:id="rId2"/>
    <sheet name="4.8 Grafico" sheetId="5" r:id="rId3"/>
  </sheets>
  <definedNames>
    <definedName name="_xlnm._FilterDatabase" localSheetId="0" hidden="1">'RENDICION Cta FINAL 2021 UTA'!$A$164:$G$201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 i="5" l="1"/>
  <c r="D7" i="5"/>
  <c r="D6" i="5"/>
  <c r="D5" i="5"/>
  <c r="D4" i="5"/>
  <c r="F198" i="1"/>
  <c r="F197" i="1"/>
  <c r="F199" i="1"/>
  <c r="D196" i="1"/>
  <c r="E196" i="1"/>
  <c r="E8" i="5" s="1"/>
  <c r="F8" i="5" s="1"/>
  <c r="F200" i="1" l="1"/>
  <c r="F196" i="1"/>
  <c r="F195" i="1"/>
  <c r="F194" i="1"/>
  <c r="E193" i="1"/>
  <c r="E7" i="5" s="1"/>
  <c r="F7" i="5" s="1"/>
  <c r="D193" i="1"/>
  <c r="F192" i="1"/>
  <c r="F191" i="1"/>
  <c r="F190" i="1"/>
  <c r="F189" i="1"/>
  <c r="F188" i="1"/>
  <c r="E187" i="1"/>
  <c r="E6" i="5" s="1"/>
  <c r="F6" i="5" s="1"/>
  <c r="D187" i="1"/>
  <c r="F186" i="1"/>
  <c r="F185" i="1"/>
  <c r="F184" i="1"/>
  <c r="F183" i="1"/>
  <c r="F182" i="1"/>
  <c r="F181" i="1"/>
  <c r="F180" i="1"/>
  <c r="E179" i="1"/>
  <c r="E5" i="5" s="1"/>
  <c r="F5" i="5" s="1"/>
  <c r="D179" i="1"/>
  <c r="F178" i="1"/>
  <c r="F177" i="1"/>
  <c r="F176" i="1"/>
  <c r="F175" i="1"/>
  <c r="F174" i="1"/>
  <c r="F173" i="1"/>
  <c r="F172" i="1"/>
  <c r="E171" i="1"/>
  <c r="E4" i="5" s="1"/>
  <c r="F4" i="5" s="1"/>
  <c r="D171" i="1"/>
  <c r="F170" i="1"/>
  <c r="F169" i="1"/>
  <c r="F168" i="1"/>
  <c r="F167" i="1"/>
  <c r="F166" i="1"/>
  <c r="E165" i="1"/>
  <c r="E3" i="5" s="1"/>
  <c r="F3" i="5" s="1"/>
  <c r="D165" i="1"/>
  <c r="D201" i="1" l="1"/>
  <c r="E201" i="1"/>
  <c r="F193" i="1"/>
  <c r="F187" i="1"/>
  <c r="F165" i="1"/>
  <c r="F171" i="1"/>
  <c r="F179" i="1"/>
  <c r="F201" i="1" l="1"/>
  <c r="D3" i="5"/>
  <c r="E8" i="4" l="1"/>
  <c r="D8" i="4"/>
  <c r="E7" i="4"/>
  <c r="D7" i="4"/>
  <c r="E6" i="4"/>
  <c r="D6" i="4"/>
  <c r="E5" i="4"/>
  <c r="D5" i="4"/>
  <c r="E4" i="4"/>
  <c r="D4" i="4"/>
  <c r="E3" i="4"/>
  <c r="D3" i="4"/>
</calcChain>
</file>

<file path=xl/sharedStrings.xml><?xml version="1.0" encoding="utf-8"?>
<sst xmlns="http://schemas.openxmlformats.org/spreadsheetml/2006/main" count="784" uniqueCount="474">
  <si>
    <t>MATRIZ DE INFORMACIÓN MINIMA PARA INFORME PARCIAL DE RENDICIÓN DE CUENTAS AL CIUDADANO</t>
  </si>
  <si>
    <t>1- PRESENTACIÓN</t>
  </si>
  <si>
    <t>Misión institucional</t>
  </si>
  <si>
    <t>Qué es la institución (en lenguaje sencillo, menos de 100 palabras)</t>
  </si>
  <si>
    <t>2-Presentación del CRCC (miembros y cargos que ocupan). (Adjuntar Resolución para la descarga en formato pdf o Establecer el link de acceso directo)</t>
  </si>
  <si>
    <t>Nro.</t>
  </si>
  <si>
    <t>Dependencia</t>
  </si>
  <si>
    <t>Responsable</t>
  </si>
  <si>
    <t>Cargo que Ocupa</t>
  </si>
  <si>
    <t>3- Plan de Rendición de Cuentas</t>
  </si>
  <si>
    <t>3.1. Resolución de Aprobación y Anexo de Plan de Rendición de Cuentas</t>
  </si>
  <si>
    <t>4-Gestión Institucional</t>
  </si>
  <si>
    <t>4.1 Nivel de Cumplimiento  de Minimo de Información Disponible - Transparencia Activa Ley 5189 /14</t>
  </si>
  <si>
    <t>Mes</t>
  </si>
  <si>
    <t>Nivel de Cumplimiento (%)</t>
  </si>
  <si>
    <t>Enlace de la SFP</t>
  </si>
  <si>
    <t>4.2 Nivel de Cumplimiento  de Minimo de Información Disponible - Transparencia Activa Ley 5282/14</t>
  </si>
  <si>
    <t>Enlace SENAC</t>
  </si>
  <si>
    <t>Cantidad de Consultas</t>
  </si>
  <si>
    <t>Respondidos</t>
  </si>
  <si>
    <t>No Respondidos</t>
  </si>
  <si>
    <t>4.4 Proyectos y Programas Ejecutados a la fecha del Informe (listado referencial, apoyarse en gráficos ilustrativos)</t>
  </si>
  <si>
    <t>N°</t>
  </si>
  <si>
    <t>Descripción</t>
  </si>
  <si>
    <t>Objetivo</t>
  </si>
  <si>
    <t>Metas</t>
  </si>
  <si>
    <t>Población Beneficiaria</t>
  </si>
  <si>
    <t>Valor de Inversión</t>
  </si>
  <si>
    <t>Porcentaje de Ejecución</t>
  </si>
  <si>
    <t>Evidencias</t>
  </si>
  <si>
    <t>4.6 Servicios o Productos Misionales (Depende de la Naturaleza de la Misión Insitucional, puede abarcar un Programa o Proyecto)</t>
  </si>
  <si>
    <t>4.7 Contrataciones realizadas</t>
  </si>
  <si>
    <t>ID</t>
  </si>
  <si>
    <t>Objeto</t>
  </si>
  <si>
    <t>Valor del Contrato</t>
  </si>
  <si>
    <t>Proveedor Adjudicado</t>
  </si>
  <si>
    <t>Estado (Ejecución - Finiquitado)</t>
  </si>
  <si>
    <t>Enlace DNCP</t>
  </si>
  <si>
    <t>4.8 Ejecución Financiera (Generar gráfica)</t>
  </si>
  <si>
    <t>Rubro</t>
  </si>
  <si>
    <t>Sub-rubros</t>
  </si>
  <si>
    <t>Presupuestado</t>
  </si>
  <si>
    <t>Ejecutado</t>
  </si>
  <si>
    <t>Saldos</t>
  </si>
  <si>
    <t>Evidencia (Enlace Ley 5189)</t>
  </si>
  <si>
    <t>Evidencia</t>
  </si>
  <si>
    <t>5- Instancias de Participación Ciudadana</t>
  </si>
  <si>
    <t>5.1. Canales de Participación Ciudadana existentes a la fecha.</t>
  </si>
  <si>
    <t>Denominación</t>
  </si>
  <si>
    <t>Dependencia Responsable del Canal de Participación</t>
  </si>
  <si>
    <t>Evidencia (Página Web, Buzón de SQR, Etc.)</t>
  </si>
  <si>
    <t>5.3 Gestión de denuncias de corrupción</t>
  </si>
  <si>
    <t>Ticket Numero</t>
  </si>
  <si>
    <t>Fecha Ingreso</t>
  </si>
  <si>
    <t>Estado</t>
  </si>
  <si>
    <t>Nro. de Informe</t>
  </si>
  <si>
    <t>Evidencia (Enlace Ley 5282/14)</t>
  </si>
  <si>
    <t>Auditorias de Gestión</t>
  </si>
  <si>
    <t>Auditorías Externas</t>
  </si>
  <si>
    <t>UTA</t>
  </si>
  <si>
    <t>Franz Saldivar</t>
  </si>
  <si>
    <t>Jefe UTA</t>
  </si>
  <si>
    <t>DGDG</t>
  </si>
  <si>
    <t>Director DGDG</t>
  </si>
  <si>
    <t>DTIC</t>
  </si>
  <si>
    <t>Cesar Lezcano</t>
  </si>
  <si>
    <t>Director DTIC</t>
  </si>
  <si>
    <t>DGTH</t>
  </si>
  <si>
    <t>Director DGTH</t>
  </si>
  <si>
    <t>DJUR</t>
  </si>
  <si>
    <t>Director DJUR</t>
  </si>
  <si>
    <t>Representante de Areas Tecnicas</t>
  </si>
  <si>
    <t>DAF</t>
  </si>
  <si>
    <t>Institución: Instituto Nacional de Tecnologia, Normalizacion y Metrologia (INTN)</t>
  </si>
  <si>
    <t>Contribuir con la sociedad, la industria, el comercio, el sector productivo, mediante la investigación, servicios de asistencia técnica, normalización, metrología, seguridad eléctrica, certificación e inspección, para el mejoramiento de la calidad de los productos, los servicios, el bienestar y seguridad de las personas, con un enfoque de responsabilidad social y ambiental.</t>
  </si>
  <si>
    <t>Informes de Auditorias Internas y Auditorías Externas en el Semestre</t>
  </si>
  <si>
    <t>OTROS TIPOS DE AUDITORIA</t>
  </si>
  <si>
    <t>Resultados Logrados</t>
  </si>
  <si>
    <t>Evidencia (Informe de Avance de Metas - SPR)</t>
  </si>
  <si>
    <t>Grupo</t>
  </si>
  <si>
    <t>Presupuesto Vigente</t>
  </si>
  <si>
    <t>Obligado</t>
  </si>
  <si>
    <t>Saldo</t>
  </si>
  <si>
    <t>Grupo 100</t>
  </si>
  <si>
    <t>Grupo 200</t>
  </si>
  <si>
    <t>Grupo 300</t>
  </si>
  <si>
    <t>Grupo 500</t>
  </si>
  <si>
    <t>Grupo 800</t>
  </si>
  <si>
    <t>Grupo 900</t>
  </si>
  <si>
    <t>TOTAL GENERAL</t>
  </si>
  <si>
    <t>Cesar Riveros</t>
  </si>
  <si>
    <t>4.3 Nivel de Cumplimiento de Respuestas a Consultas Ciudadanas - Transparencia Pasiva Ley N° 5282/14</t>
  </si>
  <si>
    <t>Facebock INTN</t>
  </si>
  <si>
    <t xml:space="preserve">Red social - cuenta institucional                                                                                                                   Medio utilizado para interactuar con los clientes y ciudadania, utilizado como soporte para producir, compartir contenidos (imágenes, texto, vídeo), enviar y recibir mensajes,  realizar anuncios etc. </t>
  </si>
  <si>
    <t>DCOM/DTIC</t>
  </si>
  <si>
    <t>Instagram INTN</t>
  </si>
  <si>
    <t>Red social - cuenta institucional                                                                                                                   Medio utilizado para interactuar con los clientes y ciudadania, utilizado como soporte para compartir fotografias, videos con los usuarios y como herramienta para la visibilidad de las actividades institucionales</t>
  </si>
  <si>
    <t>Google INTN Apartado de negocios</t>
  </si>
  <si>
    <t>5.2. Aportes y Mejoras resultantes de la Participación Ciudadana</t>
  </si>
  <si>
    <t>Propuesta de Mejora</t>
  </si>
  <si>
    <t>Canal Utilizado</t>
  </si>
  <si>
    <t>Acción o Medida tomada por OEE</t>
  </si>
  <si>
    <t>Observaciones</t>
  </si>
  <si>
    <t>Enlace S.F.P.</t>
  </si>
  <si>
    <t>Director de Gestion Ambiental</t>
  </si>
  <si>
    <t>6.2 Modelo Estándar de Control Interno para las Instituciones Públicas del Paraguay</t>
  </si>
  <si>
    <t>Última calificación MECIP/CGR</t>
  </si>
  <si>
    <t>Periodo</t>
  </si>
  <si>
    <t>Observacion</t>
  </si>
  <si>
    <t>Acciones tomadas</t>
  </si>
  <si>
    <t>Laura Mendoza</t>
  </si>
  <si>
    <t>Julio Barreto</t>
  </si>
  <si>
    <t>Luis Ramirez</t>
  </si>
  <si>
    <t xml:space="preserve">AUDITORIA DE REVISIÓN ESPECIAL a la Coordinación Técnica Programa de Precintado (CTPP), </t>
  </si>
  <si>
    <t>ANEXOS II y III</t>
  </si>
  <si>
    <t xml:space="preserve">VERIFICACIÓN DE CUMPLIMIENTO del Art. 41° de la Ley 2051/03 “De Contrataciones Públicas”, correspondiente al Primer Semestre del Ejercicio Fiscal 2021. </t>
  </si>
  <si>
    <t>Evidencia. Anexo Web</t>
  </si>
  <si>
    <t>Periodo del informe: Enero a diciembre 2021</t>
  </si>
  <si>
    <t>Enero</t>
  </si>
  <si>
    <t>Enlace SFP</t>
  </si>
  <si>
    <t>SI</t>
  </si>
  <si>
    <t>Febrero</t>
  </si>
  <si>
    <t>Marzo</t>
  </si>
  <si>
    <t>Programa Central</t>
  </si>
  <si>
    <t>1) Incremento del nivel de conformidad de productos, sistemas, servicios y personas  con los requisitos técnicos de calidad en beneficio a la ciudadanía en general.
2) Servicios y productos con calidad debido al aumento de la confianza en los resultados arrojados por los instrumentos de medición empleados en los sectores industrial, comercial, salud, seguridad y medio ambiente, para la ciudadanía.
3) Aumento de la elaboración de Normas Técnicas Paraguayas enfocados en el mejoramiento de la calidad de los productos, los servicios, el bienestar y seguridad; para la ciudadanía en general.</t>
  </si>
  <si>
    <t>La sociedad, la industria, el comercio y el sector productivo nacional e internacional.</t>
  </si>
  <si>
    <t>Servicios de Certificación</t>
  </si>
  <si>
    <t>Realización de las certificaciones de productos, servicios, sistemas y personas, de conformidad a las normas técnicas nacionales e internacionales, en concordancia con los lineamientos  aceptados. Aplicables a los casos exigidos por Ley y para aquellos que sean de caracter voluntario.</t>
  </si>
  <si>
    <t>Ciudadanía en general</t>
  </si>
  <si>
    <t>Servicios de Ensayos Laboratoriales</t>
  </si>
  <si>
    <t>Efectuar la extracción de muestras y ensayos laboratoriales en las áreas de alimentos, microbiología, agroindustrias, instrumentales y quimica industrial; ensayos de envases y embalajes, seguridad industrial, materiales de construcción, metalúrgica, textiles, cueros y afines; que permitan garantizar la seguridad y la salud de las personas.</t>
  </si>
  <si>
    <t>Asistencia Técnica e Investigación</t>
  </si>
  <si>
    <t xml:space="preserve">Brindar asistencia técnica a las Mipymes e interesados en general para el fortalecimiento de las capacidades analíticas de las mismas.
Capacitar y adiestrar a los sectores interesados y a la ciudadanía en general, en temas transversales para el mejoramiento de los productos, servicios y sistemas.
Promover la investigación y el desarrollo, para el beneficio de las personas.
</t>
  </si>
  <si>
    <t>Servicios Metrológicos</t>
  </si>
  <si>
    <t xml:space="preserve">Servicios de precintado de camiones cisternas de transporte de combustibles desde los puntos de almacenamiento a las estaciones de servicios.
Verificación, calibración y fiscalización de equipos e instrumentos de medición empleados por los sectores industrial, comercial, salud, seguridad y medio ambiente.
</t>
  </si>
  <si>
    <t>Servicios de Normalizaciones Técnicas</t>
  </si>
  <si>
    <t xml:space="preserve">Coordinación de comités técnicos para la actualización y elaboración de normas paraguayas.
Ventas de Normas Técnicas Paraguayas
Participación activa en el Codex Alimentarius </t>
  </si>
  <si>
    <t>Adquisicion de aros - Ad referendum</t>
  </si>
  <si>
    <t>VTG S.R.L.</t>
  </si>
  <si>
    <t>Adjudicado</t>
  </si>
  <si>
    <t>https://www.contrataciones.gov.py/licitaciones/adjudicacion/388864-adquisicion-aros-ad-referendum-1/resumen-adjudicacion.html</t>
  </si>
  <si>
    <t>Adquisicion de etiquetas de seguridad</t>
  </si>
  <si>
    <t>Artes Graficas Zamphiropolos</t>
  </si>
  <si>
    <t>https://www.contrataciones.gov.py/licitaciones/adjudicacion/390213-adquisicion-etiquetas-seguridad-1/resumen-adjudicacion.html</t>
  </si>
  <si>
    <t>Adquisicion de gases especiales para el INTN (Plurianual)</t>
  </si>
  <si>
    <t>La Oxigena Paraguaya s.a.</t>
  </si>
  <si>
    <t>En proceso de evaluacion de Oferta</t>
  </si>
  <si>
    <t xml:space="preserve">https://www.contrataciones.gov.py/licitaciones/convocatoria/390180-adquisicion-gases-especiales-intn-1.html </t>
  </si>
  <si>
    <t>Servicio de Vigilancia - Plurianual</t>
  </si>
  <si>
    <t>Avispon</t>
  </si>
  <si>
    <t>https://www.contrataciones.gov.py/licitaciones/adjudicacion/376242-servicio-vigilancia-ad-referendum-plurianual-1/resumen-adjudicacion.html</t>
  </si>
  <si>
    <t>Servicio de Limpieza - Plurianual</t>
  </si>
  <si>
    <t>Prodpar</t>
  </si>
  <si>
    <t>https://www.contrataciones.gov.py/licitaciones/adjudicacion/376461-servicio-limpieza-plurianual-1/resumen-adjudicacion.html</t>
  </si>
  <si>
    <t>Adquisicion de precintos de seguridad - Ad Referendum</t>
  </si>
  <si>
    <t>Piroy S.A.  - Winner S.R.L.</t>
  </si>
  <si>
    <t>https://www.contrataciones.gov.py/licitaciones/adjudicacion/384178-adquisicion-precintos-seguridad-ad-referendum-1/resumen-adjudicacion.html</t>
  </si>
  <si>
    <t>Mantenimiento de Sistema Informatico y Virtualizacion</t>
  </si>
  <si>
    <t>Telecel S.A.</t>
  </si>
  <si>
    <t xml:space="preserve">https://www.contrataciones.gov.py/licitaciones/adjudicacion/387673-mantenimiento-sistema-informatico-virtualizacion-1/resumen-adjudicacion.html </t>
  </si>
  <si>
    <t xml:space="preserve">https://www.intn.gov.py/index.php/transparencia </t>
  </si>
  <si>
    <t>http://nube.intn.gov.py/cloud/index.php/s/c2qWZ6jYfK2NKMA?path=%2FAnexos.%20Rendicion%20de%20Cuentas%20INTN.%20Primer%20Trimestre%202021</t>
  </si>
  <si>
    <t>http://nube.intn.gov.py/cloud/index.php/s/c2qWZ6jYfK2NKMA?path=%2FAnexos.%20Rendicion%20de%20Cuentas%20INTN.%20Primer%20Trimestre%202022</t>
  </si>
  <si>
    <t xml:space="preserve">Red social - cuenta isntitucional                                                                                                                                                                                                                                                                                                                             El Perfil de negocio, es una herramienta que permite conectarse fácilmente con los clientes, en la búsqueda de Google y Maps, permite la publicacion de fotos en el perfil para mostrar aspectos de la institucion relevantes.                                   Permite a los clientes y ciudadnia conectarse mediante llamadas, opiniones o mensajes                        </t>
  </si>
  <si>
    <t>http://nube.intn.gov.py/cloud/index.php/s/c2qWZ6jYfK2NKMA?path=%2FAnexos.%20Rendicion%20de%20Cuentas%20INTN.%20Primer%20Trimestre%202023</t>
  </si>
  <si>
    <t xml:space="preserve">Mayor acatamiento   del uso del tapabocas </t>
  </si>
  <si>
    <t>Una reunion realizada por el DCOM, para el analisis del comentario, situacion y fijacion de acciones correctivas</t>
  </si>
  <si>
    <t>Realizado por el Departamento de Comunciacion (DCOM)</t>
  </si>
  <si>
    <t>Comunicación a las areas del institucion vinculadas al comentario realizado por el  cliente . Trabajo conjunto con estas para la implementacion de acciones correctivas</t>
  </si>
  <si>
    <t xml:space="preserve">Realizado por el Departamento de Atencion al Cliente (ATC), coordinado por el DCOM </t>
  </si>
  <si>
    <t xml:space="preserve">Realizado por la  Direccion de Gestion del Talento Humano, actividad coordinada en forma conjunta con el DCOM </t>
  </si>
  <si>
    <t>Campaña de concientizacionsobre uso de tapabocas y cuidados sanitarios de cumplimento obligatorio porel COVID</t>
  </si>
  <si>
    <t>http://nube.intn.gov.py/cloud/index.php/s/c2qWZ6jYfK2NKMA?path=%2FAnexos.%20Rendicion%20de%20Cuentas%20INTN.%20Primer%20Trimestre%202024</t>
  </si>
  <si>
    <t>Charla  sobre Uso correcto del Tapabocas, realizada por profesionales del Instituto de Prevision Social (IPS)</t>
  </si>
  <si>
    <t>http://nube.intn.gov.py/cloud/index.php/s/c2qWZ6jYfK2NKMA?path=%2FAnexos.%20Rendicion%20de%20Cuentas%20INTN.%20Primer%20Trimestre%202025</t>
  </si>
  <si>
    <t>Realizado por la  Direccion de Gestion del Talento Humano, actividad coordinada en forma conjunta con el DCOM y el Departamento de Informatica (DINF)</t>
  </si>
  <si>
    <t>http://nube.intn.gov.py/cloud/index.php/s/c2qWZ6jYfK2NKMA?path=%2FAnexos.%20Rendicion%20de%20Cuentas%20INTN.%20Primer%20Trimestre%202026</t>
  </si>
  <si>
    <t>Reclamo ciudadno sobre verificacion de Esatcion de servicio</t>
  </si>
  <si>
    <t>Respuesta al ciudadano, con formacion y datos de contacto de la Unidad de Transparencia y responsabled e la Unidad</t>
  </si>
  <si>
    <t>Realizado por el DCOM</t>
  </si>
  <si>
    <t>Remision del reclamo ciudadno al responsable dela Unidad de Transparencia para su tratamiento</t>
  </si>
  <si>
    <t>Desestimada en Institucion</t>
  </si>
  <si>
    <t>https://ssps.senac.gov.py/ssps/faces/secure/casos/visualizarDenuncia.xhtml?idCaso=11058</t>
  </si>
  <si>
    <t>Desestimada</t>
  </si>
  <si>
    <t>http://www.denuncias.gov.py/ssps/</t>
  </si>
  <si>
    <t xml:space="preserve">Marzo </t>
  </si>
  <si>
    <t>Abril</t>
  </si>
  <si>
    <t>Mayo</t>
  </si>
  <si>
    <t>Junio</t>
  </si>
  <si>
    <t>Julio</t>
  </si>
  <si>
    <t>Agosto</t>
  </si>
  <si>
    <t>Setiembre</t>
  </si>
  <si>
    <t>Octubre</t>
  </si>
  <si>
    <t>Intermedio</t>
  </si>
  <si>
    <t>Servicio de Auditoría Impositiva para el INTN</t>
  </si>
  <si>
    <t>https://www.contrataciones.gov.py/licitaciones/adjudicacion/396940-servicio-auditoria-impositiva-intn-1/resumen-adjudicacion.html</t>
  </si>
  <si>
    <t>Adquisición de seguros para el INTN</t>
  </si>
  <si>
    <t>https://www.contrataciones.gov.py/licitaciones/adjudicacion/contrato/393980-aseguradora-tajy-propiedad-cooperativa-s-a-seguros-1.html</t>
  </si>
  <si>
    <t>Adquisición de pasajes áereos y terrestres para el INTN</t>
  </si>
  <si>
    <t>https://www.contrataciones.gov.py/licitaciones/adjudicacion/contrato/393646-sensicred-s-a-1.html</t>
  </si>
  <si>
    <t>https://www.contrataciones.gov.py/licitaciones/adjudicacion/393808-servicio-vigilancia-intn-plurianual-1/resumen-adjudicacion.html</t>
  </si>
  <si>
    <t>Adquisición de ups y activos intangibles</t>
  </si>
  <si>
    <t>ITCS S.A.</t>
  </si>
  <si>
    <t>https://www.contrataciones.gov.py/licitaciones/adjudicacion/386067-adquisicion-ups-activos-intangibles-1/resumen-adjudicacion.html</t>
  </si>
  <si>
    <t>Servicio de recarga de extintores</t>
  </si>
  <si>
    <t>https://www.contrataciones.gov.py/licitaciones/adjudicacion/387527-adquisicion-recarga-extintores-1/resumen-adjudicacion.html</t>
  </si>
  <si>
    <t>Adquisición de bolsas para el INTN</t>
  </si>
  <si>
    <t>Convocatoria declarada desierta</t>
  </si>
  <si>
    <t>https://www.contrataciones.gov.py/licitaciones/convocatoria/393984-adquisicion-bolsas-intn-1.html</t>
  </si>
  <si>
    <t>Adquisicion de impresoras para el Programa Precintados - ONM</t>
  </si>
  <si>
    <t>https://www.contrataciones.gov.py/licitaciones/convocatoria/397151-adquisicion-impresoras-programa-precintados-onm-1.html</t>
  </si>
  <si>
    <t>Desarrollo e implementación de software para el INTN</t>
  </si>
  <si>
    <t>En proceso de evaluación</t>
  </si>
  <si>
    <t>https://www.contrataciones.gov.py/licitaciones/convocatoria/393920-desarrollo-e-implementacion-sotfware-intn-1.html</t>
  </si>
  <si>
    <t>Adquisición de equipos de computación para el INTN</t>
  </si>
  <si>
    <t>https://www.contrataciones.gov.py/licitaciones/convocatoria/393988-adquisicion-equipos-computacion-intn-1.html</t>
  </si>
  <si>
    <t>Servicio de impresión de calcomanías para el ONM</t>
  </si>
  <si>
    <t>Convocatoria publicada</t>
  </si>
  <si>
    <t>https://www.contrataciones.gov.py/licitaciones/convocatoria/399381-servicio-impresion-calcomanias-onm-1.html</t>
  </si>
  <si>
    <t>Adquisición de móviles para laboratorios metrológicos y de muestreo</t>
  </si>
  <si>
    <t>https://www.contrataciones.gov.py/licitaciones/convocatoria/399228-adquisicion-moviles-laboratorios-metrologicos-muestreo-1.html</t>
  </si>
  <si>
    <t>Investigación preliminar, recopilación de posibles datos en el proceso inicial de la investigación</t>
  </si>
  <si>
    <t>Cerrada</t>
  </si>
  <si>
    <t>Informe final de investigación UTA/DIDE 001/2021.Resolución INTN N° 275/2021.</t>
  </si>
  <si>
    <t xml:space="preserve">Informe final de investigación UTA/DIDE 002/2021.
Resolución INTN N° 276/2021
</t>
  </si>
  <si>
    <t xml:space="preserve">Informe final UTA/DIDE 003/2021. </t>
  </si>
  <si>
    <t>Desestimada por no contar con elementos para iniciar una investigacion preliminar</t>
  </si>
  <si>
    <t>Desestimada en institución</t>
  </si>
  <si>
    <t>SSPS-SENAC</t>
  </si>
  <si>
    <t>En proceso de investigación</t>
  </si>
  <si>
    <t>Memorando DIDE N° 017/2021. Solicitud de informe  ala DAF</t>
  </si>
  <si>
    <t>Solicitud de informe a la DAF por correo  &lt;cgaleano@intn.gov.py&gt;</t>
  </si>
  <si>
    <t>Desestimada. Por no cuentar con información concreta sobre hechos de corrupción para iniciar una investigación, sobre la "igualdad de genero", el funcionario Luis Daniel Fleitas Brizuela se desempeña como Director del Organismo Nacional de Normalización con 5 Departamentos a su cargo, con un plantel de funcionarios en un 90% compuesto por mujeres de los cuales 4 ocupan jefaturas de Departamento.</t>
  </si>
  <si>
    <t>Memorando DIDEN°021/2021.Solicitud de informe a DJUR, Memorando DIDEN°022/2021. Solicitud informe DGTH.</t>
  </si>
  <si>
    <t>Memorando DIDE N° 024/2021.Solicitud informe DGTH</t>
  </si>
  <si>
    <t>Solicitud de informe a la DAF por correo  &lt;cgaleano@intn.gov.py&gt; y DGTH al correo</t>
  </si>
  <si>
    <t>Supuestas irregularidades en precintado de camiones cisternas</t>
  </si>
  <si>
    <t>Supuesto planillerismo</t>
  </si>
  <si>
    <t>Supuestas irregularidades en viajes realizados al interior</t>
  </si>
  <si>
    <t>Supuesta mala utilizacion de viaticos</t>
  </si>
  <si>
    <t>Supuestos hechos de corrupcion de algunos Jefes de Departamento</t>
  </si>
  <si>
    <t>Supuestos pagos indebidos a funcionarios</t>
  </si>
  <si>
    <t>Supuestos hechos de corrupcion en calibracion de camiones cisternas</t>
  </si>
  <si>
    <t>Supuesto despido injustificado</t>
  </si>
  <si>
    <t>Supuesto trafico de influencias</t>
  </si>
  <si>
    <t>Supuesto acoso laboral</t>
  </si>
  <si>
    <t>Supuesto hecho de "planillerismo"</t>
  </si>
  <si>
    <t>Supuestas irregularidades en las adjudicaciones de la Institucion</t>
  </si>
  <si>
    <t>Supuestos hechos de "planillerismo"</t>
  </si>
  <si>
    <t>Supuesta descontratacion ilegal</t>
  </si>
  <si>
    <t>Supuestos hechos de corrupcion en Metrologia</t>
  </si>
  <si>
    <t>Supuesta violacion de medidas de seguridad sanitaria</t>
  </si>
  <si>
    <t>Supuesto pago indebido de honorarios</t>
  </si>
  <si>
    <t>Supuesto ocultamiento de documentos publicos</t>
  </si>
  <si>
    <t>Supuestos pedidos de coimas</t>
  </si>
  <si>
    <t>Supuesta adulteracion de resultados en OIAT</t>
  </si>
  <si>
    <t>Supuesta contratacion indebida de funcionarios</t>
  </si>
  <si>
    <t xml:space="preserve">Supuesto cambio irregular de funciones de funcionarios </t>
  </si>
  <si>
    <t>Supuesto pedido de pago de "Propinas" de funcionarios</t>
  </si>
  <si>
    <t xml:space="preserve">Julio </t>
  </si>
  <si>
    <t>Noviembre</t>
  </si>
  <si>
    <t xml:space="preserve">Diciembre </t>
  </si>
  <si>
    <t>Adquisición de Móviles para Laboratorios Metrológicos y de Muestreo</t>
  </si>
  <si>
    <t>DIESA S.A.</t>
  </si>
  <si>
    <t>Ejecución</t>
  </si>
  <si>
    <t xml:space="preserve">https://www.contrataciones.gov.py/licitaciones/adjudicacion/399228-adquisicion-moviles-laboratorios-metrologicos-muestreo-1/resumen-adjudicacion.html </t>
  </si>
  <si>
    <t xml:space="preserve">https://www.contrataciones.gov.py/licitaciones/adjudicacion/399381-servicio-impresion-calcomanias-onm-1/resumen-adjudicacion.html </t>
  </si>
  <si>
    <t>Desarrollo e implementación de sotfware para el INTN</t>
  </si>
  <si>
    <t>INTERFACES S.A.</t>
  </si>
  <si>
    <t>https://www.contrataciones.gov.py/licitaciones/adjudicacion/393920-desarrollo-e-implementacion-sotfware-intn-1/resumen-adjudicacion.html#proveedores</t>
  </si>
  <si>
    <t>Twitter INTN</t>
  </si>
  <si>
    <t>Supuesta mala utilizacion de recursos</t>
  </si>
  <si>
    <t>Finiquitado</t>
  </si>
  <si>
    <t>https://ssps.senac.gov.py/ssps/faces/secure/casos/visualizarDenuncia.xhtml?idCaso=11991</t>
  </si>
  <si>
    <t>Supuesto caso de persecusión a funcionarios</t>
  </si>
  <si>
    <t>Supuesto direccionamiento de llamdo a licitación de vehiculos</t>
  </si>
  <si>
    <t>Supuesto cobro indebido de viáticos</t>
  </si>
  <si>
    <t>Supuesta emision de prorrogas innecesarias a camiones cisternas en el Departamento de Verificación de Instrumentos Reglamentados</t>
  </si>
  <si>
    <t>Investigacion preliminar iniciada</t>
  </si>
  <si>
    <t>En proceso</t>
  </si>
  <si>
    <t xml:space="preserve">Supuesto caso de planillerismo </t>
  </si>
  <si>
    <t>Supuesto caso de persecución y lesión de confianza.</t>
  </si>
  <si>
    <t>Supuesto cobro indebido de honorarios</t>
  </si>
  <si>
    <t>Supuesto planillerismo y tráfico de influencia</t>
  </si>
  <si>
    <t>Asignada</t>
  </si>
  <si>
    <t>Queja</t>
  </si>
  <si>
    <t>Asignada a Institucion. Sin inicio de proceso</t>
  </si>
  <si>
    <t>Ejecucion Presupuestaria de Ingresos</t>
  </si>
  <si>
    <t>https://nube.intn.gov.py/cloud/index.php/s/oS7DWzTFgXSeias.</t>
  </si>
  <si>
    <t>Gestion de Adquisiciones</t>
  </si>
  <si>
    <t>Gestión de la Dirección de Seguridad Eléctrica</t>
  </si>
  <si>
    <t>4.5 Proyectos y Programas no Ejecutados (listado referencial, aporyarse en gráficos ilustrativos)</t>
  </si>
  <si>
    <t>Dificultades (Breve Descripción)</t>
  </si>
  <si>
    <t>Financieras</t>
  </si>
  <si>
    <t>De Gestión</t>
  </si>
  <si>
    <t>Externas</t>
  </si>
  <si>
    <t>Otras</t>
  </si>
  <si>
    <t>No se registran proyectos no ejecutados</t>
  </si>
  <si>
    <t>Reparación y mantenimiento de equipo - Metalurgia</t>
  </si>
  <si>
    <t> 49.000.000</t>
  </si>
  <si>
    <t>Jorge Manuel Müller Giménez</t>
  </si>
  <si>
    <t xml:space="preserve"> https://www.contrataciones.gov.py/licitaciones/adjudicacion/398745-reparacion-mantenimiento-equipo-metalurgia-1/resumen-adjudicacion.html </t>
  </si>
  <si>
    <t>Osvaldo Noel Benítez Acosta</t>
  </si>
  <si>
    <t xml:space="preserve">https://www.contrataciones.gov.py/licitaciones/adjudicacion/404177-mantenimiento-reparacion-red-hidraulica-prevencion-incendios-1/resumen-adjudicacion.html </t>
  </si>
  <si>
    <t>Servicio de retiro de desechos químicos para el INTN - plurianual</t>
  </si>
  <si>
    <t>SERMAT S.A.</t>
  </si>
  <si>
    <t xml:space="preserve">https://www.contrataciones.gov.py/licitaciones/adjudicacion/393908-servicio-retiro-desechos-quimicos-intn-plurianual-1/resumen-adjudicacion.html </t>
  </si>
  <si>
    <t>Hidráulica del Brasil S.A.</t>
  </si>
  <si>
    <t>En ejecución</t>
  </si>
  <si>
    <t xml:space="preserve">https://www.contrataciones.gov.py/licitaciones/adjudicacion/403618-servicio-mantenimiento-gruas-moviles-intn-plurianual-1/resumen-adjudicacion.html#proveedores </t>
  </si>
  <si>
    <t>Humberto Daniel Costanzo Yaryes</t>
  </si>
  <si>
    <t xml:space="preserve">https://www.contrataciones.gov.py/licitaciones/adjudicacion/401579-servicio-consultoria-renovacion-licencia-ambiental-sedes-intn-1/resumen-adjudicacion.html </t>
  </si>
  <si>
    <t>Adquisición de aros de seguridad para el ONC - INTN</t>
  </si>
  <si>
    <t xml:space="preserve">En ejecución </t>
  </si>
  <si>
    <t xml:space="preserve">https://www.contrataciones.gov.py/licitaciones/adjudicacion/400315-adquisicion-aros-seguridad-onc-intn-1/resumen-adjudicacion.html#proveedores </t>
  </si>
  <si>
    <t>Adquisición de precintos para el INTN - Plurianual</t>
  </si>
  <si>
    <t>WINNER S.R.L.</t>
  </si>
  <si>
    <t xml:space="preserve">https://www.contrataciones.gov.py/licitaciones/adjudicacion/393890-adquisicion-precintos-intn-plurianual-1/resumen-adjudicacion.html#proveedores </t>
  </si>
  <si>
    <t>Contrato abierto para reparaciones edilicias de las instalaciones del INTN</t>
  </si>
  <si>
    <t>Nelson Federico Segovia Azucas</t>
  </si>
  <si>
    <t>En protesta</t>
  </si>
  <si>
    <t xml:space="preserve">https://www.contrataciones.gov.py/licitaciones/adjudicacion/393643-contrato-abierto-reparaciones-edilicias-instalaciones-intn-1/resumen-adjudicacion.html </t>
  </si>
  <si>
    <t>Adquisición de equipo analizador de azufre por fluorescencia de rayos X para el INTN</t>
  </si>
  <si>
    <t>Guide S.R.L.</t>
  </si>
  <si>
    <t>https://www.contrataciones.gov.py/licitaciones/adjudicacion/403738-adquisicion-equipo-punto-inflamacion-intn-1/resumen-adjudicacion.html#proveedores</t>
  </si>
  <si>
    <t>Charpentier S.R.L.</t>
  </si>
  <si>
    <t xml:space="preserve">https://www.contrataciones.gov.py/licitaciones/adjudicacion/403742-adquisicion-equipo-analizador-azufre-fluorescencia-rayos-x-intn-1/resumen-adjudicacion.html#proveedores </t>
  </si>
  <si>
    <t>Adecuación climática del Laboratorio de Microbiología del OIAT - INTN</t>
  </si>
  <si>
    <t>Laya Construcciones S.A.</t>
  </si>
  <si>
    <t xml:space="preserve">https://www.contrataciones.gov.py/licitaciones/adjudicacion/403721-adecuacion-climatica-laboratorio-microbiologia-oiat-intn-1/resumen-adjudicacion.html </t>
  </si>
  <si>
    <t>Adquisición de etiquetas de seguridad para el ONC - INTN - Plurianual</t>
  </si>
  <si>
    <t>Artes Gráficas Zamphiropolos S.A.</t>
  </si>
  <si>
    <t xml:space="preserve">https://www.contrataciones.gov.py/licitaciones/adjudicacion/403524-adquisicion-etiquetas-seguridad-onc-intn-plurianual-1/resumen-adjudicacion.html#proveedores </t>
  </si>
  <si>
    <t>Adquisición de equipos para el OIAT</t>
  </si>
  <si>
    <t>Atenas S.A.</t>
  </si>
  <si>
    <t>https://www.contrataciones.gov.py/licitaciones/adjudicacion/contrato/400253-atenas-energia-sociedad-anonima-15.html</t>
  </si>
  <si>
    <t>https://www.contrataciones.gov.py/licitaciones/adjudicacion/contrato/400253-charpentier-srl-12.html</t>
  </si>
  <si>
    <t>https://www.contrataciones.gov.py/licitaciones/adjudicacion/contrato/400253-hugo-felix-benitez-peralta-13.html</t>
  </si>
  <si>
    <t>https://www.contrataciones.gov.py/licitaciones/adjudicacion/contrato/400253-iris-patricia-posada-13.html</t>
  </si>
  <si>
    <t>Macro Science S.A.</t>
  </si>
  <si>
    <t>https://www.contrataciones.gov.py/licitaciones/adjudicacion/contrato/400253-macro-science-sociedad-anonima-14.html</t>
  </si>
  <si>
    <t>Sumi S.A.</t>
  </si>
  <si>
    <t>https://www.contrataciones.gov.py/licitaciones/adjudicacion/contrato/400253-sumi-sociedad-anonima-12.html</t>
  </si>
  <si>
    <t>Mantenimiento de equipos de laboratorio del OIAT</t>
  </si>
  <si>
    <t>https://www.contrataciones.gov.py/licitaciones/adjudicacion/contrato/400258-iris-patricia-posada-5.html</t>
  </si>
  <si>
    <t>https://www.contrataciones.gov.py/licitaciones/adjudicacion/contrato/400258-sumi-sociedad-anonima-7.html</t>
  </si>
  <si>
    <t>https://www.contrataciones.gov.py/licitaciones/adjudicacion/contrato/400258-charpentier-srl-6.html</t>
  </si>
  <si>
    <t>Osvaldo Benítez</t>
  </si>
  <si>
    <t>https://www.contrataciones.gov.py/licitaciones/adjudicacion/contrato/400258-osvaldo-noel-benitez-acosta-4.html</t>
  </si>
  <si>
    <t>G móviles S.A.</t>
  </si>
  <si>
    <t>https://www.contrataciones.gov.py/licitaciones/adjudicacion/contrato/400157-g-moviles-s-a-1.html</t>
  </si>
  <si>
    <t>Guaindupar S.A.</t>
  </si>
  <si>
    <t xml:space="preserve">https://www.contrataciones.gov.py/licitaciones/adjudicacion/393981-adquisicion-materiales-seguridad-onm-intn-1/resumen-adjudicacion.html#proveedores </t>
  </si>
  <si>
    <t>Adquisición de elementos de laboratorio para el INTN</t>
  </si>
  <si>
    <t>Chaco Internacional</t>
  </si>
  <si>
    <t>https://www.contrataciones.gov.py/licitaciones/adjudicacion/contrato/401763-chaco-internacional-sa-2.html</t>
  </si>
  <si>
    <t>https://www.contrataciones.gov.py/licitaciones/adjudicacion/contrato/401763-iris-patricia-posada-3.html</t>
  </si>
  <si>
    <t>Construcción de obras para el INTN</t>
  </si>
  <si>
    <t>Diego Joaquín Rodríguez Barrios</t>
  </si>
  <si>
    <t xml:space="preserve">https://www.contrataciones.gov.py/licitaciones/adjudicacion/393987-construccion-obras-intn-1/resumen-adjudicacion.html </t>
  </si>
  <si>
    <t>Adquisición de reactivos para el INTN</t>
  </si>
  <si>
    <t>Charpentier</t>
  </si>
  <si>
    <t xml:space="preserve">https://www.contrataciones.gov.py/licitaciones/adjudicacion/393838-adquisicion-reactivos-intn-1/resumen-adjudicacion.html#proveedores </t>
  </si>
  <si>
    <t>Droguería Italquimica S.A.</t>
  </si>
  <si>
    <t>G.T. Scientific S.A.</t>
  </si>
  <si>
    <t>San Nicolas S.R.L.</t>
  </si>
  <si>
    <t>Tecnofast S.A.</t>
  </si>
  <si>
    <t>Vicente Scavone &amp; CIA S.A.E.</t>
  </si>
  <si>
    <t>Supuesto caso de planillerismo</t>
  </si>
  <si>
    <t>investigacion prelimiar iniciada</t>
  </si>
  <si>
    <t>https://ssps.senac.gov.py/ssps/faces/secure/casos/visualizarDenuncia.xhtml?idCaso=12528</t>
  </si>
  <si>
    <t>https://ssps.senac.gov.py/ssps/faces/secure/casos/visualizarDenuncia.xhtml?idCaso=12784</t>
  </si>
  <si>
    <t>Supuesto mal desempeño en sus funciones de varios funcionarios</t>
  </si>
  <si>
    <t>https://ssps.senac.gov.py/ssps/faces/secure/casos/visualizarDenuncia.xhtml?idCaso=12785</t>
  </si>
  <si>
    <t>Supuesto caso de violencia laboral</t>
  </si>
  <si>
    <t>https://ssps.senac.gov.py/ssps/faces/secure/casos/visualizarDenuncia.xhtml?idCaso=12800</t>
  </si>
  <si>
    <t>https://ssps.senac.gov.py/ssps/faces/secure/casos/visualizarDenuncia.xhtml?idCaso=12902</t>
  </si>
  <si>
    <t>https://ssps.senac.gov.py/ssps/faces/secure/casos/visualizarDenuncia.xhtml?idCaso=12929</t>
  </si>
  <si>
    <t>Supuesta irregularidad en recepcion de insumos</t>
  </si>
  <si>
    <t>https://ssps.senac.gov.py/ssps/faces/secure/casos/visualizarDenuncia.xhtml?idCaso=12930</t>
  </si>
  <si>
    <t>https://ssps.senac.gov.py/ssps/faces/secure/casos/visualizarDenuncia.xhtml?idCaso=12932</t>
  </si>
  <si>
    <t>Supuesto direccionamiento de licitaciones</t>
  </si>
  <si>
    <t>https://ssps.senac.gov.py/ssps/faces/secure/casos/visualizarDenuncia.xhtml?idCaso=12933</t>
  </si>
  <si>
    <t>Supuestas direccionamiento de concurso publico de oposicion.</t>
  </si>
  <si>
    <t>Aun sin definicion</t>
  </si>
  <si>
    <t>Supuesta infracción a leyes especiales y mal distribucion del programa de capacitacion</t>
  </si>
  <si>
    <t>https://ssps.senac.gov.py/ssps/faces/secure/casos/visualizarDenuncia.xhtml?idCaso=13005</t>
  </si>
  <si>
    <t>https://ssps.senac.gov.py/ssps/faces/secure/casos/visualizarDenuncia.xhtml?idCaso=12976</t>
  </si>
  <si>
    <t>Resultado del SCI Consolidado: 1, 27
Interpretacion: Diseñado</t>
  </si>
  <si>
    <t>Ejercico fiscal 2020                                                    Informe emitido por la CGR en Setiembre 2021                                                                                                                                                                                                                                                                                                          Informe emitido en Julio 2020</t>
  </si>
  <si>
    <t xml:space="preserve">Los Organos de control externos (AGPE-CGR), se encuentran trabajando en la unificacion del sistema de evaluacion.
El plazo establecido por ambas instituciones para el cierre de evaluacion de las actividades desarrolladas durante el perido 2021, es el 28 de febrero del 2022
Los Organos de control externos (AGPE-CGR), se encuentran trabajando en la unificacion del sistema de evaluacion.
El plazo establecido por ambas instituciones para el cierre de evaluacion de las actividades desarrolladas durante el perido 2021, es el 28 de febrero del 2022
</t>
  </si>
  <si>
    <t>Nota CGR 5383/2021</t>
  </si>
  <si>
    <t xml:space="preserve">Observación: Se encuentra en proceso la elaboracion del informe correspondiente al ejercicio 2021  </t>
  </si>
  <si>
    <t xml:space="preserve">Supuesto cobro indebido de honorarios de funcinoaria comisionada y por el mismo monto, lesión de confianza y mal ejercicio en sus funciones. </t>
  </si>
  <si>
    <t>Portal de Acceso a la Informacion</t>
  </si>
  <si>
    <t>Pablo Olmedo</t>
  </si>
  <si>
    <t xml:space="preserve">
Financiera: 37%</t>
  </si>
  <si>
    <t xml:space="preserve">
Financiera: 29%</t>
  </si>
  <si>
    <t>Física: 184 Asistencias
Financiera: Gs. 400.256.705.-</t>
  </si>
  <si>
    <t xml:space="preserve">
Financiera: 57%</t>
  </si>
  <si>
    <t xml:space="preserve">
Financiera: 73%</t>
  </si>
  <si>
    <t xml:space="preserve">
Financiera: 41%</t>
  </si>
  <si>
    <t>Acreditaciones mantenidas y renovada por el Organismo Nacional de Certificación (ONC) ante el Organismo Nacional de Acreditación (ONA).
Certificación de productos en base a Normas Paraguayas o especificaciones técnicas en diferentes áreas temáticas como agroalimentos, materiales de construcción, seguridad eléctrica, seguridad industrial.
Certificación de Personas, para el área de Ingeniería electromecánica según la Norma NP 4900111
Certificación de Sistemas de Gestión de Calidad bajo la Norma NP-ISO 9001:2015</t>
  </si>
  <si>
    <t>- Se logró la reacreditación de un total de 14 ensayos ante el Organismo Nacional de Acreditación (ONA), brindados por el Organismo de Investigación y Asistencia Tecnológica (OIAT).
- A través del Dpto. de Investigación y Desarrollo se ha logrado realizar tres publicaciones de las investigaciones en eventos científicos – VI Gran Encuentro de Investigadores del Paraguay organizado por la Sociedad Científica del Paraguay.
- El Organismo Nacional de Inspección (ONI) ha logrado el alcance de la reacreditación del Servicio de Inspección de garrafas del Dpto. de Inspección de las Instalaciones, mantiene la acreditación en los Dptos. de; Metalurgia, Materiales de Construcción, Envases y Embalajes.</t>
  </si>
  <si>
    <t>- Asistencia Técnica: Debido a las restricciones sanitarias por el COVID 19, se realizaron capacitaciones virtuales y presenciales de acuerdo con el Plan de capacitaciones presentado, en total fueron capacitadas 125 personas.</t>
  </si>
  <si>
    <t xml:space="preserve">Se realizaron un total de 192.546 servicios metrológicos (verificaciones, fiscalizaciones, calibraciones de instrumentos de medición, entre otros), los cuales redundan en los siguientes beneficios:
- Incremento del nivel de conformidad de productos, sistemas, servicios y personas  con los requisitos técnicos de calidad en beneficio a la ciudadanía en general.
- Servicios y productos con calidad debido al aumento de la confianza en los resultados arrojados por los instrumentos de medición empleados en los sectores industrial, comercial, salud, seguridad y medio ambiente, para la ciudadanía.
</t>
  </si>
  <si>
    <t>Aumento de la elaboración de Normas Técnicas Paraguayas, enfocados en el mejoramiento de la calidad de los productos, los servicios, el bienestar y seguridad; para la ciudadanía en general, en tal sentido, en el año 2021, se procedió a la elaboración y actualización de un total de 17 normas técnicas en diferentes áreas.</t>
  </si>
  <si>
    <t>Director DAF</t>
  </si>
  <si>
    <t>Física: 7.598 Servicios
Financiera: Gs.1.603.401.066.-</t>
  </si>
  <si>
    <t>Física: 135.406 Servicios
Financiera: Gs. 10.733.295.865.-</t>
  </si>
  <si>
    <t>Física: 152.764 Servicios
Financiera: Gs. 11.482.753.535.-</t>
  </si>
  <si>
    <t>Física: 75 Normas
Financiera: 634.648.686.-</t>
  </si>
  <si>
    <t>1) Otorgar certificaciones resultantes de verificaciones e inspecciones. 
2) Elaborar las normas técnicas nacionales e implementar la tecnología de la información tanto para usuarios internos como externos. 
3) Operar el sistema metrológico nacional. 
4) Realizar ensayos laboratoriales, investigaciones y transferencia tecnológica. 
5) Mantener un proceso de administración eficiente y eficaz, con personal técnico, ético, competente y comprometido con la misión y la visión del INTN.</t>
  </si>
  <si>
    <t>Listado de ejecución presupuestaria por el objeto del gasto sobre movimientos desde el  01/01/2021 al 31/12/2021</t>
  </si>
  <si>
    <t>Listado de ejecución presupuestaria por el objeto del gasto sobre movimientos desde el  01/01/2021 al 31/12/2021, correspondiente a la actividad misional de Servicios de Certificación</t>
  </si>
  <si>
    <t>Listado de ejecución presupuestaria por el objeto del gasto sobre movimientos desde el  01/01/2021 al 31/12/2021, correspondiente a la actividad misional de Servicios de Ensayos Laboratoriales</t>
  </si>
  <si>
    <t xml:space="preserve">Listado de ejecución presupuestaria por el objeto del gasto sobre movimientos desde el  01/01/2021 al 31/12/2021, correspondiente a la actividad misional de Asistencia Técnica e Investigación </t>
  </si>
  <si>
    <t>Listado de ejecución presupuestaria por el objeto del gasto sobre movimientos desde el  01/01/2021 al 31/12/2021, correspondiente a la actividad misional de Servicios Metrológicos</t>
  </si>
  <si>
    <t>Listado de ejecución presupuestaria por el objeto del gasto sobre movimientos desde el  01/01/2021 al 31/12/2021, correspondiente a la actividad misional de Servicios de Normalizaciones Técnicas</t>
  </si>
  <si>
    <t>CCP Consultora Contable Patrimonial</t>
  </si>
  <si>
    <t>Aseguradora TAJY</t>
  </si>
  <si>
    <t>SENSICRED S.A.</t>
  </si>
  <si>
    <t>Andrómeda Security S.A.</t>
  </si>
  <si>
    <t>Fire Master S.R.L.</t>
  </si>
  <si>
    <t>Hugo Feliz Benitez Peralta</t>
  </si>
  <si>
    <t>GBO Medical</t>
  </si>
  <si>
    <t xml:space="preserve">Resolucion INTN 081/2021. Con el respectivo Anexo.
https://nube.intn.gov.py/cloud/index.php/s/Q70udCgtfUM8PlW?path=%2F2020%2F5.%20MAYO#pdfviewer </t>
  </si>
  <si>
    <t>Mantenimiento y reparacion de la red hidraulica de Prevencion Contra Incendios</t>
  </si>
  <si>
    <t>servicio de mantenimiento de grúas de móviles del intn - plurianual</t>
  </si>
  <si>
    <t>servicio de consultoria para la renovacion de licencia ambiental en las sedes del intn</t>
  </si>
  <si>
    <t>Servicio de mantenimiento de grúas de móviles del INTN - Plurianual</t>
  </si>
  <si>
    <t>Servicio de consultoria para la renovacion de licencia ambiental en las sedes del INTN</t>
  </si>
  <si>
    <t>Adquisición de guardapolvos OIAT-INTN</t>
  </si>
  <si>
    <t>Adquisición de materiales de seguridad para el ONM - INTN</t>
  </si>
  <si>
    <t>Remuneraciones Básicas</t>
  </si>
  <si>
    <t>Remuneraciones Temporales</t>
  </si>
  <si>
    <t>Asignaciones Complementarias</t>
  </si>
  <si>
    <t>Personal Contratado</t>
  </si>
  <si>
    <t>Otros Gastos Del Personal</t>
  </si>
  <si>
    <t>Servicios No Personales</t>
  </si>
  <si>
    <t>Servicios Básicos</t>
  </si>
  <si>
    <t>Transporte Y Almacenaje</t>
  </si>
  <si>
    <t>Pasajes Y Viáticos</t>
  </si>
  <si>
    <t>Gastos Por Servicios De Aseo, Mantenimiento Y Reparaciones</t>
  </si>
  <si>
    <t>Servicios Técnicos Y Profesionales</t>
  </si>
  <si>
    <t>Otros Servicios En General</t>
  </si>
  <si>
    <t>Servicios De Capacitación Y Adiestramiento</t>
  </si>
  <si>
    <t>Bienes De Consumo E Insumos</t>
  </si>
  <si>
    <t>Productos Alimenticios</t>
  </si>
  <si>
    <t>Textiles  Y  Vestuarios</t>
  </si>
  <si>
    <t>Productos De Papel, Cartón  E  Impresos</t>
  </si>
  <si>
    <t>Bienes De Consumo De Oficinas E Insumos</t>
  </si>
  <si>
    <t>Productos E Instrum. Químicos Y Medicinales</t>
  </si>
  <si>
    <t>Combustibles Y Lubricantes</t>
  </si>
  <si>
    <t>Otros Bienes De  Consumo</t>
  </si>
  <si>
    <t>Inversion   Física</t>
  </si>
  <si>
    <t>Construcciones</t>
  </si>
  <si>
    <t>Adquisiciones De Maquinarias, Equipos Y Herramientas En Gene</t>
  </si>
  <si>
    <t>Adquisiciones De Equipos De Oficina Y Computacion</t>
  </si>
  <si>
    <t>Adquisición De Activos Intangibles</t>
  </si>
  <si>
    <t>Otros Gastos De Inversión Y Reparac. Mayores</t>
  </si>
  <si>
    <t>Transferencias</t>
  </si>
  <si>
    <t>Transferencias Corrientes Al Sector Privado</t>
  </si>
  <si>
    <t>Transferencias Corrientes Al Sector Externo</t>
  </si>
  <si>
    <t>Otros Gastos</t>
  </si>
  <si>
    <t>Pago De Impuestos, Tasas, Gastos Judiciales Y Otros</t>
  </si>
  <si>
    <t>Devolución De Impuestos Y Otros Ingresos No Tributarios</t>
  </si>
  <si>
    <t>Deudas Pendientes De Pago De Gastos Corrientes De Ejercicios Anteriores</t>
  </si>
  <si>
    <t>Deudas Pendientes De Pago De Gastos De Capital De Ejercicios Anteriores</t>
  </si>
  <si>
    <t>Servicios Personales</t>
  </si>
  <si>
    <r>
      <t>El INTN es una entidad pública, autárquica y descentralizada con personería jurídica propia y jurisdicción en todo el territorio paraguayo, creada por la Ley N° 862/63 y reorganizada por la Ley N° 2.575/05, relacionándose  con el Poder Ejecutivo a través del Ministerio de Industria y Comercio. Es la entidad competente para la implementación de las exigencias vigentes en el ámbito de la Metrología, conforme a lo establecido en la Ley N° 937/82 y su Decreto Reglamentario N° 1.988/99</t>
    </r>
    <r>
      <rPr>
        <sz val="11"/>
        <color rgb="FFFF0000"/>
        <rFont val="Arial"/>
        <family val="2"/>
      </rPr>
      <t>.</t>
    </r>
    <r>
      <rPr>
        <sz val="11"/>
        <rFont val="Arial"/>
        <family val="2"/>
      </rPr>
      <t xml:space="preserve"> Igualmente  por el Decreto N° 15.552/96 a traves de su  Organismo Nacional de Certificación tiene la competencia de otorgar la certificación de productos, sistemas y servicios. Para el cumplimiento de sus funciones, cuenta  con un plantel técnico, competente y diversificado; con infraestructura y equipamientos acorde a los servicios requeridos y prestados. Además, tiene un relacionamiento nacional e internacional con Instituciones de reconocida competencia, formalizados mediante convenios o acuerdos firmados para la prestación de servicios, interviniendo en cooperaciones técnicas para el fortalecimiento de sus capacidades técnicas.</t>
    </r>
  </si>
  <si>
    <r>
      <t xml:space="preserve">Plataforma social, es un servicio de comunicación bidireccional, utilizada para compartir información de diversos tipos de forma rápida, sencilla y gratuita, el acceso a la información es en tiempo real y directamente de sus protagonistas, </t>
    </r>
    <r>
      <rPr>
        <sz val="11"/>
        <color rgb="FFFF0000"/>
        <rFont val="Arial"/>
        <family val="2"/>
      </rPr>
      <t> </t>
    </r>
    <r>
      <rPr>
        <sz val="11"/>
        <color theme="1"/>
        <rFont val="Arial"/>
        <family val="2"/>
      </rPr>
      <t>los mensajes en su mayoría, son fragmentos de texto que no superan los 280 caracteres.</t>
    </r>
  </si>
  <si>
    <t xml:space="preserve"> Se inicia una investigacion preliminar con los elementos que se dispone, a traves de la DGTH se implementara el Protocolo de actuación ante casos de violencia laboral con perspectiva de género, y se conformara una Comision Permanente de investigacion de situaciones de violencia laboral y la designacion de la Asesoria Confidencial.</t>
  </si>
  <si>
    <t>Memorando DIDE N° 019/2021.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</si>
</sst>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 _€_-;\-* #,##0\ _€_-;_-* &quot;-&quot;\ _€_-;_-@_-"/>
    <numFmt numFmtId="164" formatCode="_ [$₲-3C0A]\ * #,##0_ ;_ [$₲-3C0A]\ * \-#,##0_ ;_ [$₲-3C0A]\ * &quot;-&quot;??_ ;_ @_ "/>
    <numFmt numFmtId="165" formatCode="0.0%"/>
  </numFmts>
  <fonts count="39">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1"/>
      <color theme="1"/>
      <name val="Calibri"/>
      <family val="2"/>
      <scheme val="minor"/>
    </font>
    <font>
      <u/>
      <sz val="11"/>
      <color theme="10"/>
      <name val="Calibri"/>
      <family val="2"/>
      <scheme val="minor"/>
    </font>
    <font>
      <sz val="10"/>
      <color rgb="FF000000"/>
      <name val="Times New Roman"/>
      <family val="1"/>
    </font>
    <font>
      <b/>
      <sz val="6"/>
      <color rgb="FF000000"/>
      <name val="Arial"/>
      <family val="2"/>
    </font>
    <font>
      <sz val="6"/>
      <color rgb="FF000000"/>
      <name val="Arial"/>
      <family val="2"/>
    </font>
    <font>
      <sz val="10"/>
      <color theme="1"/>
      <name val="Arial"/>
      <family val="2"/>
    </font>
    <font>
      <sz val="10"/>
      <color rgb="FF202122"/>
      <name val="Arial"/>
      <family val="2"/>
    </font>
    <font>
      <u/>
      <sz val="8"/>
      <color theme="10"/>
      <name val="Arial"/>
      <family val="2"/>
    </font>
    <font>
      <sz val="8"/>
      <color theme="1"/>
      <name val="Arial"/>
      <family val="2"/>
    </font>
    <font>
      <u/>
      <sz val="8"/>
      <color rgb="FF0563C1"/>
      <name val="Arial"/>
      <family val="2"/>
    </font>
    <font>
      <u/>
      <sz val="6"/>
      <color theme="10"/>
      <name val="Arial"/>
      <family val="2"/>
    </font>
    <font>
      <sz val="10"/>
      <color rgb="FF000000"/>
      <name val="Arial"/>
      <family val="2"/>
    </font>
    <font>
      <sz val="11"/>
      <color theme="1"/>
      <name val="Arial"/>
      <family val="2"/>
    </font>
    <font>
      <sz val="11"/>
      <color rgb="FF000000"/>
      <name val="Arial"/>
      <family val="2"/>
    </font>
    <font>
      <b/>
      <sz val="11"/>
      <color rgb="FF000000"/>
      <name val="Arial"/>
      <family val="2"/>
    </font>
    <font>
      <b/>
      <sz val="11"/>
      <name val="Arial"/>
      <family val="2"/>
    </font>
    <font>
      <sz val="11"/>
      <name val="Arial"/>
      <family val="2"/>
    </font>
    <font>
      <b/>
      <u/>
      <sz val="14"/>
      <color theme="1"/>
      <name val="Arial"/>
      <family val="2"/>
    </font>
    <font>
      <b/>
      <u/>
      <sz val="11"/>
      <color theme="1"/>
      <name val="Arial"/>
      <family val="2"/>
    </font>
    <font>
      <b/>
      <sz val="11"/>
      <color theme="1"/>
      <name val="Arial"/>
      <family val="2"/>
    </font>
    <font>
      <sz val="11"/>
      <color rgb="FFFF0000"/>
      <name val="Arial"/>
      <family val="2"/>
    </font>
    <font>
      <u/>
      <sz val="11"/>
      <color theme="1"/>
      <name val="Arial"/>
      <family val="2"/>
    </font>
    <font>
      <b/>
      <sz val="12"/>
      <color theme="1"/>
      <name val="Arial"/>
      <family val="2"/>
    </font>
    <font>
      <b/>
      <sz val="8"/>
      <color theme="1"/>
      <name val="Arial"/>
      <family val="2"/>
    </font>
    <font>
      <u/>
      <sz val="11"/>
      <color theme="10"/>
      <name val="Arial"/>
      <family val="2"/>
    </font>
    <font>
      <b/>
      <sz val="10"/>
      <color theme="1"/>
      <name val="Arial"/>
      <family val="2"/>
    </font>
    <font>
      <sz val="12"/>
      <color theme="1"/>
      <name val="Arial"/>
      <family val="2"/>
    </font>
    <font>
      <u/>
      <sz val="10"/>
      <color theme="10"/>
      <name val="Arial"/>
      <family val="2"/>
    </font>
    <font>
      <sz val="11"/>
      <color theme="4" tint="-0.249977111117893"/>
      <name val="Arial"/>
      <family val="2"/>
    </font>
    <font>
      <sz val="8"/>
      <name val="Arial"/>
      <family val="2"/>
    </font>
    <font>
      <b/>
      <sz val="8"/>
      <name val="Arial"/>
      <family val="2"/>
    </font>
    <font>
      <sz val="11"/>
      <color rgb="FF202122"/>
      <name val="Arial"/>
      <family val="2"/>
    </font>
    <font>
      <sz val="11"/>
      <color rgb="FF333333"/>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FFFF00"/>
        <bgColor indexed="64"/>
      </patternFill>
    </fill>
  </fills>
  <borders count="16">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style="thin">
        <color indexed="64"/>
      </right>
      <top/>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2">
    <xf numFmtId="0" fontId="0" fillId="0" borderId="0">
      <alignment vertical="center"/>
    </xf>
    <xf numFmtId="0" fontId="5" fillId="0" borderId="0" applyNumberFormat="0" applyFill="0" applyBorder="0" applyAlignment="0" applyProtection="0">
      <alignment vertical="center"/>
    </xf>
    <xf numFmtId="41" fontId="6" fillId="0" borderId="0" applyFont="0" applyFill="0" applyBorder="0" applyAlignment="0" applyProtection="0"/>
    <xf numFmtId="0" fontId="3" fillId="0" borderId="0"/>
    <xf numFmtId="0" fontId="7" fillId="0" borderId="0" applyNumberFormat="0" applyFill="0" applyBorder="0" applyAlignment="0" applyProtection="0"/>
    <xf numFmtId="0" fontId="2" fillId="0" borderId="0">
      <alignment vertical="center"/>
    </xf>
    <xf numFmtId="0" fontId="8" fillId="0" borderId="0"/>
    <xf numFmtId="0" fontId="2" fillId="0" borderId="0">
      <alignment vertical="center"/>
    </xf>
    <xf numFmtId="9" fontId="2" fillId="0" borderId="0" applyFont="0" applyFill="0" applyBorder="0" applyAlignment="0" applyProtection="0"/>
    <xf numFmtId="9" fontId="6" fillId="0" borderId="0" applyFont="0" applyFill="0" applyBorder="0" applyAlignment="0" applyProtection="0"/>
    <xf numFmtId="0" fontId="1" fillId="0" borderId="0">
      <alignment vertical="center"/>
    </xf>
    <xf numFmtId="9" fontId="1" fillId="0" borderId="0" applyFont="0" applyFill="0" applyBorder="0" applyAlignment="0" applyProtection="0"/>
  </cellStyleXfs>
  <cellXfs count="215">
    <xf numFmtId="0" fontId="0" fillId="0" borderId="0" xfId="0">
      <alignment vertical="center"/>
    </xf>
    <xf numFmtId="0" fontId="4" fillId="0" borderId="0" xfId="10" applyFont="1" applyAlignment="1">
      <alignment horizontal="center" vertical="center"/>
    </xf>
    <xf numFmtId="0" fontId="1" fillId="0" borderId="0" xfId="10">
      <alignment vertical="center"/>
    </xf>
    <xf numFmtId="164" fontId="1" fillId="0" borderId="0" xfId="10" applyNumberFormat="1">
      <alignment vertical="center"/>
    </xf>
    <xf numFmtId="3" fontId="1" fillId="0" borderId="0" xfId="10" applyNumberFormat="1">
      <alignment vertical="center"/>
    </xf>
    <xf numFmtId="165" fontId="0" fillId="0" borderId="0" xfId="11" applyNumberFormat="1" applyFont="1" applyAlignment="1">
      <alignment vertical="center"/>
    </xf>
    <xf numFmtId="3" fontId="9" fillId="0" borderId="0" xfId="0" applyNumberFormat="1" applyFont="1" applyAlignment="1">
      <alignment horizontal="left" vertical="top" indent="2" shrinkToFit="1"/>
    </xf>
    <xf numFmtId="3" fontId="10" fillId="0" borderId="0" xfId="0" applyNumberFormat="1" applyFont="1" applyAlignment="1">
      <alignment horizontal="left" vertical="top" indent="2" shrinkToFit="1"/>
    </xf>
    <xf numFmtId="1" fontId="10" fillId="0" borderId="0" xfId="0" applyNumberFormat="1" applyFont="1" applyAlignment="1">
      <alignment horizontal="right" vertical="top" indent="1" shrinkToFit="1"/>
    </xf>
    <xf numFmtId="3" fontId="10" fillId="0" borderId="0" xfId="0" applyNumberFormat="1" applyFont="1" applyAlignment="1">
      <alignment horizontal="left" vertical="top" indent="3" shrinkToFit="1"/>
    </xf>
    <xf numFmtId="3" fontId="10" fillId="0" borderId="0" xfId="0" applyNumberFormat="1" applyFont="1" applyAlignment="1">
      <alignment horizontal="right" vertical="top" indent="1" shrinkToFit="1"/>
    </xf>
    <xf numFmtId="1" fontId="9" fillId="0" borderId="0" xfId="0" applyNumberFormat="1" applyFont="1" applyAlignment="1">
      <alignment horizontal="right" vertical="top" shrinkToFit="1"/>
    </xf>
    <xf numFmtId="3" fontId="9" fillId="0" borderId="0" xfId="0" applyNumberFormat="1" applyFont="1" applyAlignment="1">
      <alignment horizontal="right" vertical="top" indent="2" shrinkToFit="1"/>
    </xf>
    <xf numFmtId="3" fontId="9" fillId="0" borderId="0" xfId="0" applyNumberFormat="1" applyFont="1" applyAlignment="1">
      <alignment horizontal="right" vertical="top" shrinkToFit="1"/>
    </xf>
    <xf numFmtId="0" fontId="11" fillId="0" borderId="0" xfId="0" applyFont="1" applyBorder="1" applyAlignment="1">
      <alignment horizontal="center" vertical="center"/>
    </xf>
    <xf numFmtId="0" fontId="11"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13" fillId="3" borderId="1" xfId="1" applyFont="1" applyFill="1" applyBorder="1" applyAlignment="1">
      <alignment horizontal="left" vertical="center" wrapText="1"/>
    </xf>
    <xf numFmtId="0" fontId="13" fillId="0" borderId="1" xfId="1" applyFont="1" applyFill="1" applyBorder="1" applyAlignment="1">
      <alignment horizontal="left" vertical="center" wrapText="1"/>
    </xf>
    <xf numFmtId="0" fontId="15" fillId="0" borderId="1" xfId="0" applyFont="1" applyBorder="1" applyAlignment="1">
      <alignment horizontal="left" vertical="center" wrapText="1"/>
    </xf>
    <xf numFmtId="0" fontId="16" fillId="0" borderId="1" xfId="1" applyFont="1" applyBorder="1" applyAlignment="1">
      <alignment vertical="center" wrapText="1"/>
    </xf>
    <xf numFmtId="0" fontId="13" fillId="0" borderId="1" xfId="1" applyFont="1" applyBorder="1" applyAlignment="1">
      <alignment vertical="center" wrapText="1"/>
    </xf>
    <xf numFmtId="0" fontId="13" fillId="0" borderId="1" xfId="1" applyFont="1" applyBorder="1" applyAlignment="1">
      <alignment horizontal="center" vertical="center" wrapText="1"/>
    </xf>
    <xf numFmtId="0" fontId="13" fillId="0" borderId="1" xfId="1" applyFont="1" applyBorder="1" applyAlignment="1">
      <alignment horizontal="left" vertical="center" wrapText="1"/>
    </xf>
    <xf numFmtId="0" fontId="14" fillId="0" borderId="1" xfId="0" applyFont="1" applyBorder="1" applyAlignment="1">
      <alignment horizontal="center" vertical="center" wrapText="1"/>
    </xf>
    <xf numFmtId="0" fontId="18" fillId="0" borderId="1" xfId="0" applyFont="1" applyBorder="1" applyAlignment="1">
      <alignment horizontal="left" vertical="center" wrapText="1"/>
    </xf>
    <xf numFmtId="3" fontId="18" fillId="3" borderId="1" xfId="0" applyNumberFormat="1" applyFont="1" applyFill="1" applyBorder="1" applyAlignment="1">
      <alignment horizontal="right" vertical="center"/>
    </xf>
    <xf numFmtId="0" fontId="18" fillId="3" borderId="1" xfId="0" applyFont="1" applyFill="1" applyBorder="1" applyAlignment="1">
      <alignment horizontal="center" vertical="center"/>
    </xf>
    <xf numFmtId="0" fontId="18" fillId="3" borderId="1" xfId="0" applyFont="1" applyFill="1" applyBorder="1" applyAlignment="1">
      <alignment horizontal="left" vertical="center" wrapText="1"/>
    </xf>
    <xf numFmtId="0" fontId="18" fillId="3" borderId="1" xfId="0" applyFont="1" applyFill="1" applyBorder="1" applyAlignment="1">
      <alignment horizontal="center" vertical="center" wrapText="1"/>
    </xf>
    <xf numFmtId="3" fontId="18" fillId="0" borderId="1" xfId="0" applyNumberFormat="1" applyFont="1" applyBorder="1" applyAlignment="1">
      <alignment horizontal="right" vertical="center"/>
    </xf>
    <xf numFmtId="0" fontId="18" fillId="0" borderId="1" xfId="0" applyFont="1" applyBorder="1" applyAlignment="1">
      <alignment horizontal="center" vertical="center"/>
    </xf>
    <xf numFmtId="0" fontId="19" fillId="0" borderId="1" xfId="0" applyFont="1" applyFill="1" applyBorder="1" applyAlignment="1">
      <alignment horizontal="left" vertical="center" wrapText="1"/>
    </xf>
    <xf numFmtId="3" fontId="19" fillId="0" borderId="1" xfId="0" applyNumberFormat="1" applyFont="1" applyFill="1" applyBorder="1" applyAlignment="1">
      <alignment horizontal="right" vertical="center" wrapText="1"/>
    </xf>
    <xf numFmtId="0" fontId="18" fillId="0" borderId="1" xfId="0" applyFont="1" applyFill="1" applyBorder="1" applyAlignment="1">
      <alignment horizontal="center" vertical="center"/>
    </xf>
    <xf numFmtId="0" fontId="19"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9" fillId="0" borderId="1" xfId="0" applyFont="1" applyBorder="1" applyAlignment="1">
      <alignment horizontal="right" vertical="center"/>
    </xf>
    <xf numFmtId="0" fontId="19" fillId="0" borderId="1" xfId="0" applyFont="1" applyBorder="1" applyAlignment="1">
      <alignment horizontal="center" vertical="center"/>
    </xf>
    <xf numFmtId="3" fontId="19" fillId="0" borderId="1" xfId="0" applyNumberFormat="1" applyFont="1" applyBorder="1" applyAlignment="1">
      <alignment horizontal="right" vertical="center"/>
    </xf>
    <xf numFmtId="0" fontId="19" fillId="0" borderId="1" xfId="0" applyFont="1" applyBorder="1" applyAlignment="1">
      <alignment horizontal="center" vertical="center" wrapText="1"/>
    </xf>
    <xf numFmtId="0" fontId="19" fillId="0" borderId="1" xfId="0" applyFont="1" applyBorder="1" applyAlignment="1">
      <alignment horizontal="left" vertical="center" wrapText="1"/>
    </xf>
    <xf numFmtId="0" fontId="21" fillId="0" borderId="0" xfId="0" applyFont="1" applyAlignment="1">
      <alignment horizontal="left" vertical="top" wrapText="1" indent="12"/>
    </xf>
    <xf numFmtId="3" fontId="20" fillId="0" borderId="0" xfId="0" applyNumberFormat="1" applyFont="1" applyAlignment="1">
      <alignment horizontal="right" vertical="top" wrapText="1" shrinkToFit="1"/>
    </xf>
    <xf numFmtId="3" fontId="19" fillId="0" borderId="0" xfId="0" applyNumberFormat="1" applyFont="1" applyAlignment="1">
      <alignment horizontal="left" vertical="top" indent="1" shrinkToFit="1"/>
    </xf>
    <xf numFmtId="1" fontId="20" fillId="0" borderId="1" xfId="0" applyNumberFormat="1" applyFont="1" applyBorder="1" applyAlignment="1">
      <alignment horizontal="center" vertical="top" wrapText="1" shrinkToFit="1"/>
    </xf>
    <xf numFmtId="0" fontId="21" fillId="0" borderId="1" xfId="0" applyFont="1" applyBorder="1" applyAlignment="1">
      <alignment horizontal="left" vertical="top" wrapText="1"/>
    </xf>
    <xf numFmtId="3" fontId="20" fillId="0" borderId="1" xfId="0" applyNumberFormat="1" applyFont="1" applyBorder="1" applyAlignment="1">
      <alignment vertical="top" wrapText="1" shrinkToFit="1"/>
    </xf>
    <xf numFmtId="1" fontId="19" fillId="0" borderId="1" xfId="0" applyNumberFormat="1" applyFont="1" applyBorder="1" applyAlignment="1">
      <alignment horizontal="center" vertical="top" wrapText="1" shrinkToFit="1"/>
    </xf>
    <xf numFmtId="3" fontId="19" fillId="0" borderId="1" xfId="0" applyNumberFormat="1" applyFont="1" applyBorder="1" applyAlignment="1">
      <alignment horizontal="left" vertical="top" wrapText="1" shrinkToFit="1"/>
    </xf>
    <xf numFmtId="3" fontId="19" fillId="0" borderId="1" xfId="0" applyNumberFormat="1" applyFont="1" applyBorder="1" applyAlignment="1">
      <alignment vertical="top" wrapText="1" shrinkToFit="1"/>
    </xf>
    <xf numFmtId="0" fontId="18" fillId="0" borderId="0" xfId="0" applyFont="1">
      <alignment vertical="center"/>
    </xf>
    <xf numFmtId="0" fontId="24" fillId="0" borderId="0" xfId="0" applyFont="1">
      <alignment vertical="center"/>
    </xf>
    <xf numFmtId="0" fontId="25" fillId="0" borderId="0" xfId="0" applyFont="1">
      <alignment vertical="center"/>
    </xf>
    <xf numFmtId="0" fontId="18" fillId="0" borderId="12" xfId="0" applyFont="1" applyBorder="1">
      <alignment vertical="center"/>
    </xf>
    <xf numFmtId="0" fontId="25" fillId="0" borderId="1" xfId="0" applyFont="1" applyBorder="1" applyAlignment="1">
      <alignment horizontal="justify" vertical="top" wrapText="1"/>
    </xf>
    <xf numFmtId="0" fontId="25" fillId="0" borderId="1" xfId="0" applyFont="1" applyBorder="1">
      <alignment vertical="center"/>
    </xf>
    <xf numFmtId="0" fontId="18" fillId="0" borderId="1" xfId="0" applyFont="1" applyBorder="1" applyAlignment="1">
      <alignment horizontal="justify" vertical="top" wrapText="1"/>
    </xf>
    <xf numFmtId="0" fontId="18" fillId="0" borderId="1" xfId="0" applyFont="1" applyBorder="1">
      <alignment vertical="center"/>
    </xf>
    <xf numFmtId="0" fontId="22" fillId="0" borderId="1" xfId="0" applyFont="1" applyBorder="1" applyAlignment="1">
      <alignment horizontal="justify" vertical="top" wrapText="1"/>
    </xf>
    <xf numFmtId="0" fontId="22" fillId="0" borderId="1" xfId="0" applyFont="1" applyBorder="1">
      <alignment vertical="center"/>
    </xf>
    <xf numFmtId="0" fontId="27" fillId="0" borderId="0" xfId="0" applyFont="1">
      <alignment vertical="center"/>
    </xf>
    <xf numFmtId="0" fontId="18" fillId="0" borderId="1" xfId="0" applyFont="1" applyBorder="1" applyAlignment="1">
      <alignment horizontal="center" vertical="center" wrapText="1"/>
    </xf>
    <xf numFmtId="9" fontId="18" fillId="0" borderId="1" xfId="0" applyNumberFormat="1" applyFont="1" applyBorder="1" applyAlignment="1">
      <alignment horizontal="center" vertical="center" wrapText="1"/>
    </xf>
    <xf numFmtId="0" fontId="30" fillId="0" borderId="1" xfId="1" applyFont="1" applyBorder="1" applyAlignment="1">
      <alignment horizontal="center" vertical="center" wrapText="1"/>
    </xf>
    <xf numFmtId="10" fontId="18" fillId="0" borderId="1" xfId="0" applyNumberFormat="1" applyFont="1" applyBorder="1" applyAlignment="1">
      <alignment horizontal="center" vertical="center" wrapText="1"/>
    </xf>
    <xf numFmtId="0" fontId="18" fillId="0" borderId="0" xfId="0" applyFont="1" applyBorder="1" applyAlignment="1">
      <alignment horizontal="center" vertical="center" wrapText="1"/>
    </xf>
    <xf numFmtId="10" fontId="18" fillId="0" borderId="0" xfId="0" applyNumberFormat="1" applyFont="1" applyBorder="1" applyAlignment="1">
      <alignment horizontal="center" vertical="center" wrapText="1"/>
    </xf>
    <xf numFmtId="0" fontId="18" fillId="5" borderId="1" xfId="0" applyFont="1" applyFill="1" applyBorder="1">
      <alignment vertical="center"/>
    </xf>
    <xf numFmtId="0" fontId="18" fillId="0" borderId="1" xfId="0" applyFont="1" applyFill="1" applyBorder="1">
      <alignment vertical="center"/>
    </xf>
    <xf numFmtId="0" fontId="22" fillId="0" borderId="1" xfId="0" applyFont="1" applyFill="1" applyBorder="1" applyAlignment="1">
      <alignment vertical="center" wrapText="1"/>
    </xf>
    <xf numFmtId="0" fontId="18" fillId="0" borderId="1" xfId="0" applyFont="1" applyFill="1" applyBorder="1" applyAlignment="1">
      <alignment vertical="center" wrapText="1"/>
    </xf>
    <xf numFmtId="41" fontId="18" fillId="0" borderId="1" xfId="2" applyFont="1" applyFill="1" applyBorder="1" applyAlignment="1">
      <alignment horizontal="center" vertical="center"/>
    </xf>
    <xf numFmtId="9" fontId="18" fillId="0" borderId="1" xfId="9"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lignment vertical="center"/>
    </xf>
    <xf numFmtId="0" fontId="18" fillId="0" borderId="0" xfId="0" applyFont="1" applyFill="1" applyBorder="1" applyAlignment="1">
      <alignment vertical="center" wrapText="1"/>
    </xf>
    <xf numFmtId="41" fontId="18" fillId="0" borderId="0" xfId="2" applyFont="1" applyFill="1" applyBorder="1" applyAlignment="1">
      <alignment horizontal="center" vertical="center"/>
    </xf>
    <xf numFmtId="9" fontId="18" fillId="0" borderId="0" xfId="9" applyFont="1" applyFill="1" applyBorder="1" applyAlignment="1">
      <alignment horizontal="center" vertical="center"/>
    </xf>
    <xf numFmtId="0" fontId="31" fillId="0" borderId="0" xfId="0" applyFont="1" applyAlignment="1">
      <alignment horizontal="left" vertical="center"/>
    </xf>
    <xf numFmtId="0" fontId="19" fillId="5" borderId="1" xfId="0" applyFont="1" applyFill="1" applyBorder="1">
      <alignment vertical="center"/>
    </xf>
    <xf numFmtId="0" fontId="19" fillId="5" borderId="1" xfId="0" applyFont="1" applyFill="1" applyBorder="1" applyAlignment="1">
      <alignment horizontal="center" vertical="center" wrapText="1"/>
    </xf>
    <xf numFmtId="41" fontId="18" fillId="0" borderId="1" xfId="2" applyFont="1" applyFill="1" applyBorder="1" applyAlignment="1">
      <alignment horizontal="center" vertical="center" wrapText="1"/>
    </xf>
    <xf numFmtId="0" fontId="18" fillId="0" borderId="0" xfId="0" applyFont="1" applyFill="1">
      <alignment vertical="center"/>
    </xf>
    <xf numFmtId="41" fontId="18" fillId="0" borderId="1" xfId="2" applyFont="1" applyFill="1" applyBorder="1" applyAlignment="1">
      <alignment vertical="center" wrapText="1"/>
    </xf>
    <xf numFmtId="0" fontId="22" fillId="0" borderId="1" xfId="0" quotePrefix="1" applyFont="1" applyFill="1" applyBorder="1" applyAlignment="1">
      <alignment vertical="center" wrapText="1"/>
    </xf>
    <xf numFmtId="0" fontId="18" fillId="0" borderId="1" xfId="0" quotePrefix="1" applyFont="1" applyFill="1" applyBorder="1" applyAlignment="1">
      <alignment vertical="center" wrapText="1"/>
    </xf>
    <xf numFmtId="0" fontId="18" fillId="5" borderId="1" xfId="0" applyFont="1" applyFill="1" applyBorder="1" applyAlignment="1">
      <alignment horizontal="center" vertical="center"/>
    </xf>
    <xf numFmtId="0" fontId="18" fillId="5" borderId="1" xfId="0" applyFont="1" applyFill="1" applyBorder="1" applyAlignment="1">
      <alignment horizontal="center" vertical="center" wrapText="1"/>
    </xf>
    <xf numFmtId="0" fontId="18" fillId="0" borderId="0" xfId="0" applyFont="1" applyAlignment="1">
      <alignment vertical="center" wrapText="1"/>
    </xf>
    <xf numFmtId="0" fontId="30" fillId="0" borderId="1" xfId="1" applyFont="1" applyBorder="1" applyAlignment="1">
      <alignment horizontal="left" vertical="center" wrapText="1"/>
    </xf>
    <xf numFmtId="0" fontId="32" fillId="0" borderId="0" xfId="3" applyFont="1" applyBorder="1" applyAlignment="1">
      <alignment horizontal="left"/>
    </xf>
    <xf numFmtId="0" fontId="32" fillId="0" borderId="0" xfId="3" applyFont="1" applyBorder="1" applyAlignment="1">
      <alignment wrapText="1"/>
    </xf>
    <xf numFmtId="3" fontId="32" fillId="0" borderId="0" xfId="3" applyNumberFormat="1" applyFont="1" applyBorder="1" applyAlignment="1">
      <alignment horizontal="left"/>
    </xf>
    <xf numFmtId="0" fontId="18" fillId="0" borderId="0" xfId="3" applyFont="1" applyBorder="1" applyAlignment="1">
      <alignment wrapText="1"/>
    </xf>
    <xf numFmtId="0" fontId="18" fillId="0" borderId="0" xfId="3" applyFont="1" applyBorder="1"/>
    <xf numFmtId="0" fontId="30" fillId="0" borderId="0" xfId="4" applyFont="1" applyBorder="1" applyAlignment="1">
      <alignment wrapText="1"/>
    </xf>
    <xf numFmtId="0" fontId="13" fillId="0" borderId="0" xfId="4" applyFont="1" applyBorder="1" applyAlignment="1">
      <alignment horizontal="left" vertical="center" wrapText="1"/>
    </xf>
    <xf numFmtId="0" fontId="20" fillId="5" borderId="1" xfId="6" applyFont="1" applyFill="1" applyBorder="1" applyAlignment="1">
      <alignment vertical="center"/>
    </xf>
    <xf numFmtId="0" fontId="20" fillId="5" borderId="1" xfId="6" applyFont="1" applyFill="1" applyBorder="1" applyAlignment="1">
      <alignment horizontal="center" vertical="center"/>
    </xf>
    <xf numFmtId="0" fontId="20" fillId="5" borderId="1" xfId="6" applyFont="1" applyFill="1" applyBorder="1" applyAlignment="1">
      <alignment horizontal="center" vertical="center" wrapText="1"/>
    </xf>
    <xf numFmtId="0" fontId="18" fillId="0" borderId="1" xfId="0" applyFont="1" applyBorder="1" applyAlignment="1">
      <alignment horizontal="center" vertical="top" wrapText="1"/>
    </xf>
    <xf numFmtId="0" fontId="18" fillId="0" borderId="0" xfId="0" applyFont="1" applyAlignment="1">
      <alignment horizontal="left" vertical="top"/>
    </xf>
    <xf numFmtId="0" fontId="19" fillId="0" borderId="1" xfId="0" applyFont="1" applyBorder="1" applyAlignment="1">
      <alignment horizontal="center" vertical="top" wrapText="1"/>
    </xf>
    <xf numFmtId="0" fontId="17" fillId="0" borderId="0" xfId="0" applyFont="1" applyAlignment="1">
      <alignment horizontal="left" vertical="top"/>
    </xf>
    <xf numFmtId="0" fontId="18" fillId="0" borderId="0" xfId="0" applyFont="1" applyAlignment="1">
      <alignment horizontal="left" wrapText="1"/>
    </xf>
    <xf numFmtId="0" fontId="30" fillId="3" borderId="1" xfId="1" applyFont="1" applyFill="1" applyBorder="1" applyAlignment="1">
      <alignment horizontal="center" vertical="center" wrapText="1"/>
    </xf>
    <xf numFmtId="0" fontId="18" fillId="3" borderId="1" xfId="0" applyFont="1" applyFill="1" applyBorder="1" applyAlignment="1">
      <alignment vertical="center" wrapText="1"/>
    </xf>
    <xf numFmtId="0" fontId="11" fillId="3" borderId="0" xfId="0" applyFont="1" applyFill="1" applyBorder="1" applyAlignment="1">
      <alignment horizontal="center" vertical="center"/>
    </xf>
    <xf numFmtId="0" fontId="11" fillId="3" borderId="0" xfId="0" applyFont="1" applyFill="1" applyBorder="1" applyAlignment="1">
      <alignment vertical="center" wrapText="1"/>
    </xf>
    <xf numFmtId="0" fontId="11" fillId="3" borderId="0" xfId="0" applyFont="1" applyFill="1" applyBorder="1" applyAlignment="1">
      <alignment vertical="top" wrapText="1"/>
    </xf>
    <xf numFmtId="0" fontId="30" fillId="3" borderId="0" xfId="1" applyFont="1" applyFill="1" applyBorder="1" applyAlignment="1">
      <alignment horizontal="center" vertical="center" wrapText="1"/>
    </xf>
    <xf numFmtId="0" fontId="24" fillId="3" borderId="0" xfId="0" applyFont="1" applyFill="1">
      <alignment vertical="center"/>
    </xf>
    <xf numFmtId="0" fontId="25" fillId="3" borderId="0" xfId="0" applyFont="1" applyFill="1">
      <alignment vertical="center"/>
    </xf>
    <xf numFmtId="0" fontId="18" fillId="3" borderId="0" xfId="0" applyFont="1" applyFill="1" applyAlignment="1">
      <alignment vertical="center" wrapText="1"/>
    </xf>
    <xf numFmtId="0" fontId="25" fillId="5" borderId="1" xfId="0" applyFont="1" applyFill="1" applyBorder="1" applyAlignment="1">
      <alignment horizontal="center" vertical="center" wrapText="1"/>
    </xf>
    <xf numFmtId="0" fontId="18" fillId="0" borderId="1" xfId="0" applyFont="1" applyBorder="1" applyAlignment="1">
      <alignment vertical="center" wrapText="1"/>
    </xf>
    <xf numFmtId="0" fontId="18" fillId="0" borderId="12" xfId="0" applyFont="1" applyBorder="1" applyAlignment="1">
      <alignment horizontal="center" vertical="center" wrapText="1"/>
    </xf>
    <xf numFmtId="0" fontId="18" fillId="0" borderId="12" xfId="0" applyFont="1" applyBorder="1" applyAlignment="1">
      <alignment horizontal="left" vertical="center" wrapText="1"/>
    </xf>
    <xf numFmtId="0" fontId="30" fillId="0" borderId="12" xfId="1" applyFont="1" applyBorder="1" applyAlignment="1">
      <alignment horizontal="center" vertical="center" wrapText="1"/>
    </xf>
    <xf numFmtId="0" fontId="18" fillId="0" borderId="12" xfId="0" applyFont="1" applyBorder="1" applyAlignment="1">
      <alignment vertical="center" wrapText="1"/>
    </xf>
    <xf numFmtId="0" fontId="18" fillId="0" borderId="3" xfId="0" applyFont="1" applyBorder="1" applyAlignment="1">
      <alignment horizontal="center" vertical="center" wrapText="1"/>
    </xf>
    <xf numFmtId="0" fontId="18" fillId="0" borderId="3" xfId="0" applyFont="1" applyBorder="1" applyAlignment="1">
      <alignment horizontal="left" vertical="center" wrapText="1"/>
    </xf>
    <xf numFmtId="0" fontId="30" fillId="0" borderId="3" xfId="1" applyFont="1" applyBorder="1" applyAlignment="1">
      <alignment horizontal="center" vertical="center" wrapText="1"/>
    </xf>
    <xf numFmtId="0" fontId="18" fillId="0" borderId="3" xfId="0" applyFont="1" applyBorder="1" applyAlignment="1">
      <alignment vertical="center" wrapText="1"/>
    </xf>
    <xf numFmtId="14" fontId="11" fillId="0" borderId="0" xfId="0" applyNumberFormat="1" applyFont="1" applyBorder="1" applyAlignment="1">
      <alignment horizontal="center" vertical="center"/>
    </xf>
    <xf numFmtId="0" fontId="33" fillId="0" borderId="0" xfId="1" applyFont="1" applyBorder="1" applyAlignment="1">
      <alignment vertical="center" wrapText="1"/>
    </xf>
    <xf numFmtId="0" fontId="34" fillId="0" borderId="0" xfId="0" applyFont="1">
      <alignment vertical="center"/>
    </xf>
    <xf numFmtId="0" fontId="18" fillId="0" borderId="0" xfId="0" applyFont="1" applyBorder="1">
      <alignment vertical="center"/>
    </xf>
    <xf numFmtId="0" fontId="21" fillId="2" borderId="1" xfId="0" applyFont="1" applyFill="1" applyBorder="1" applyAlignment="1">
      <alignment horizontal="left" vertical="center" wrapText="1"/>
    </xf>
    <xf numFmtId="0" fontId="21" fillId="2" borderId="1" xfId="0" applyFont="1" applyFill="1" applyBorder="1" applyAlignment="1">
      <alignment horizontal="center" vertical="center" wrapText="1"/>
    </xf>
    <xf numFmtId="0" fontId="30" fillId="0" borderId="0" xfId="1" applyFont="1" applyAlignment="1">
      <alignment vertical="center" wrapText="1"/>
    </xf>
    <xf numFmtId="0" fontId="22" fillId="0" borderId="1" xfId="0" applyFont="1" applyFill="1" applyBorder="1" applyAlignment="1">
      <alignment horizontal="center" vertical="center"/>
    </xf>
    <xf numFmtId="0" fontId="22" fillId="0" borderId="1" xfId="0" applyFont="1" applyFill="1" applyBorder="1">
      <alignment vertical="center"/>
    </xf>
    <xf numFmtId="0" fontId="18" fillId="3" borderId="1" xfId="0" applyFont="1" applyFill="1" applyBorder="1">
      <alignment vertical="center"/>
    </xf>
    <xf numFmtId="0" fontId="35" fillId="0" borderId="1" xfId="0" applyFont="1" applyFill="1" applyBorder="1" applyAlignment="1">
      <alignment horizontal="center" vertical="center" wrapText="1"/>
    </xf>
    <xf numFmtId="0" fontId="35" fillId="0" borderId="1" xfId="0" applyFont="1" applyFill="1" applyBorder="1" applyAlignment="1">
      <alignment horizontal="left" vertical="center" wrapText="1"/>
    </xf>
    <xf numFmtId="0" fontId="36" fillId="0" borderId="1" xfId="0" applyFont="1" applyFill="1" applyBorder="1" applyAlignment="1">
      <alignment horizontal="center" vertical="center" wrapText="1"/>
    </xf>
    <xf numFmtId="0" fontId="35" fillId="0" borderId="1" xfId="0" applyFont="1" applyFill="1" applyBorder="1">
      <alignment vertical="center"/>
    </xf>
    <xf numFmtId="0" fontId="21" fillId="2" borderId="1" xfId="0" applyFont="1" applyFill="1" applyBorder="1" applyAlignment="1">
      <alignment horizontal="center" vertical="center"/>
    </xf>
    <xf numFmtId="0" fontId="30" fillId="0" borderId="1" xfId="1" applyFont="1" applyFill="1" applyBorder="1" applyAlignment="1">
      <alignment horizontal="center" vertical="center"/>
    </xf>
    <xf numFmtId="0" fontId="22" fillId="0" borderId="0" xfId="0" applyFont="1" applyFill="1" applyBorder="1" applyAlignment="1">
      <alignment horizontal="center" vertical="center"/>
    </xf>
    <xf numFmtId="0" fontId="25" fillId="4" borderId="1" xfId="0" applyFont="1" applyFill="1" applyBorder="1" applyAlignment="1">
      <alignment horizontal="center" vertical="center"/>
    </xf>
    <xf numFmtId="0" fontId="25" fillId="4" borderId="1" xfId="0" applyFont="1" applyFill="1" applyBorder="1" applyAlignment="1">
      <alignment horizontal="center" vertical="center" wrapText="1"/>
    </xf>
    <xf numFmtId="0" fontId="25" fillId="0" borderId="0" xfId="0" applyFont="1" applyBorder="1">
      <alignment vertical="center"/>
    </xf>
    <xf numFmtId="0" fontId="18" fillId="3" borderId="1" xfId="0" applyFont="1" applyFill="1" applyBorder="1" applyAlignment="1">
      <alignment vertical="top" wrapText="1"/>
    </xf>
    <xf numFmtId="0" fontId="37" fillId="0" borderId="1" xfId="0" applyFont="1" applyBorder="1" applyAlignment="1">
      <alignment horizontal="center" vertical="center" wrapText="1"/>
    </xf>
    <xf numFmtId="0" fontId="21" fillId="5" borderId="1" xfId="0" applyFont="1" applyFill="1" applyBorder="1" applyAlignment="1">
      <alignment horizontal="center" vertical="center" wrapText="1"/>
    </xf>
    <xf numFmtId="0" fontId="25" fillId="5" borderId="1" xfId="0" applyFont="1" applyFill="1" applyBorder="1" applyAlignment="1">
      <alignment horizontal="center" vertical="center"/>
    </xf>
    <xf numFmtId="14" fontId="18" fillId="0" borderId="1" xfId="0" applyNumberFormat="1" applyFont="1" applyBorder="1" applyAlignment="1">
      <alignment horizontal="center" vertical="center" wrapText="1"/>
    </xf>
    <xf numFmtId="0" fontId="38" fillId="0" borderId="1" xfId="0" applyFont="1" applyBorder="1" applyAlignment="1">
      <alignment horizontal="left" vertical="center" wrapText="1"/>
    </xf>
    <xf numFmtId="0" fontId="38" fillId="0" borderId="1" xfId="0" applyFont="1" applyBorder="1" applyAlignment="1">
      <alignment horizontal="center" vertical="center" wrapText="1"/>
    </xf>
    <xf numFmtId="14" fontId="19" fillId="0" borderId="1" xfId="0" applyNumberFormat="1" applyFont="1" applyBorder="1" applyAlignment="1">
      <alignment horizontal="center" vertical="center" wrapText="1"/>
    </xf>
    <xf numFmtId="0" fontId="18" fillId="0" borderId="1" xfId="0" applyFont="1" applyBorder="1" applyAlignment="1">
      <alignment horizontal="justify" vertical="center" wrapText="1"/>
    </xf>
    <xf numFmtId="0" fontId="19" fillId="3" borderId="1" xfId="0" applyFont="1" applyFill="1" applyBorder="1" applyAlignment="1">
      <alignment vertical="center" wrapText="1"/>
    </xf>
    <xf numFmtId="0" fontId="18" fillId="6" borderId="0" xfId="0" applyFont="1" applyFill="1">
      <alignment vertical="center"/>
    </xf>
    <xf numFmtId="0" fontId="23" fillId="0" borderId="0" xfId="0" applyFont="1" applyAlignment="1">
      <alignment horizontal="center" vertical="center"/>
    </xf>
    <xf numFmtId="0" fontId="22" fillId="0" borderId="13" xfId="0" applyFont="1" applyBorder="1" applyAlignment="1">
      <alignment horizontal="left" vertical="center" wrapText="1"/>
    </xf>
    <xf numFmtId="0" fontId="22" fillId="0" borderId="12" xfId="0" applyFont="1" applyBorder="1" applyAlignment="1">
      <alignment horizontal="left" vertical="center" wrapText="1"/>
    </xf>
    <xf numFmtId="0" fontId="22" fillId="0" borderId="14" xfId="0" applyFont="1" applyBorder="1" applyAlignment="1">
      <alignment horizontal="left" vertical="center" wrapText="1"/>
    </xf>
    <xf numFmtId="0" fontId="22" fillId="0" borderId="5" xfId="0" applyFont="1" applyBorder="1" applyAlignment="1">
      <alignment horizontal="left" vertical="center" wrapText="1"/>
    </xf>
    <xf numFmtId="0" fontId="22" fillId="0" borderId="0" xfId="0" applyFont="1" applyBorder="1" applyAlignment="1">
      <alignment horizontal="left" vertical="center" wrapText="1"/>
    </xf>
    <xf numFmtId="0" fontId="22" fillId="0" borderId="2" xfId="0" applyFont="1" applyBorder="1" applyAlignment="1">
      <alignment horizontal="left" vertical="center" wrapText="1"/>
    </xf>
    <xf numFmtId="0" fontId="22" fillId="0" borderId="15" xfId="0" applyFont="1" applyBorder="1" applyAlignment="1">
      <alignment horizontal="left" vertical="center" wrapText="1"/>
    </xf>
    <xf numFmtId="0" fontId="22" fillId="0" borderId="3" xfId="0" applyFont="1" applyBorder="1" applyAlignment="1">
      <alignment horizontal="left" vertical="center" wrapText="1"/>
    </xf>
    <xf numFmtId="0" fontId="22" fillId="0" borderId="4" xfId="0" applyFont="1" applyBorder="1" applyAlignment="1">
      <alignment horizontal="left" vertical="center" wrapText="1"/>
    </xf>
    <xf numFmtId="0" fontId="28" fillId="0" borderId="6" xfId="0" applyFont="1" applyBorder="1" applyAlignment="1">
      <alignment horizontal="left" vertical="center" wrapText="1"/>
    </xf>
    <xf numFmtId="0" fontId="29" fillId="0" borderId="7" xfId="0" applyFont="1" applyBorder="1" applyAlignment="1">
      <alignment horizontal="left" vertical="center" wrapText="1"/>
    </xf>
    <xf numFmtId="0" fontId="29" fillId="0" borderId="8" xfId="0" applyFont="1" applyBorder="1" applyAlignment="1">
      <alignment horizontal="left" vertical="center" wrapText="1"/>
    </xf>
    <xf numFmtId="0" fontId="18" fillId="0" borderId="0" xfId="0" applyFont="1" applyBorder="1" applyAlignment="1">
      <alignment horizontal="center" vertical="center"/>
    </xf>
    <xf numFmtId="0" fontId="21" fillId="2" borderId="6" xfId="0" applyFont="1" applyFill="1" applyBorder="1" applyAlignment="1">
      <alignment horizontal="center" vertical="center"/>
    </xf>
    <xf numFmtId="0" fontId="21" fillId="2" borderId="7" xfId="0" applyFont="1" applyFill="1" applyBorder="1" applyAlignment="1">
      <alignment horizontal="center" vertical="center"/>
    </xf>
    <xf numFmtId="0" fontId="21" fillId="2" borderId="8" xfId="0" applyFont="1" applyFill="1" applyBorder="1" applyAlignment="1">
      <alignment horizontal="center" vertical="center"/>
    </xf>
    <xf numFmtId="0" fontId="25" fillId="2" borderId="7" xfId="0" applyFont="1" applyFill="1" applyBorder="1" applyAlignment="1">
      <alignment horizontal="center" vertical="center"/>
    </xf>
    <xf numFmtId="0" fontId="25" fillId="2" borderId="8" xfId="0" applyFont="1" applyFill="1" applyBorder="1" applyAlignment="1">
      <alignment horizontal="center" vertical="center"/>
    </xf>
    <xf numFmtId="0" fontId="18" fillId="0" borderId="9" xfId="0" applyFont="1" applyBorder="1" applyAlignment="1">
      <alignment horizontal="left" vertical="center" wrapText="1"/>
    </xf>
    <xf numFmtId="0" fontId="18" fillId="0" borderId="10" xfId="0" applyFont="1" applyBorder="1" applyAlignment="1">
      <alignment horizontal="left" vertical="center" wrapText="1"/>
    </xf>
    <xf numFmtId="0" fontId="25" fillId="4" borderId="7" xfId="0" applyFont="1" applyFill="1" applyBorder="1" applyAlignment="1">
      <alignment horizontal="left" vertical="center"/>
    </xf>
    <xf numFmtId="0" fontId="25" fillId="4" borderId="6" xfId="0" applyFont="1" applyFill="1" applyBorder="1" applyAlignment="1">
      <alignment horizontal="center" vertical="center"/>
    </xf>
    <xf numFmtId="0" fontId="25" fillId="4" borderId="8" xfId="0" applyFont="1" applyFill="1" applyBorder="1" applyAlignment="1">
      <alignment horizontal="center" vertical="center"/>
    </xf>
    <xf numFmtId="0" fontId="31" fillId="0" borderId="6" xfId="0" applyFont="1" applyBorder="1" applyAlignment="1">
      <alignment horizontal="left" vertical="top" wrapText="1"/>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18" fillId="0" borderId="6" xfId="0" applyFont="1" applyBorder="1" applyAlignment="1">
      <alignment horizontal="left" vertical="center" wrapText="1"/>
    </xf>
    <xf numFmtId="0" fontId="18" fillId="0" borderId="8" xfId="0" applyFont="1" applyBorder="1" applyAlignment="1">
      <alignment horizontal="left" vertical="center" wrapText="1"/>
    </xf>
    <xf numFmtId="0" fontId="30" fillId="0" borderId="1" xfId="1" applyFont="1" applyBorder="1" applyAlignment="1">
      <alignment horizontal="center" vertical="center" wrapText="1"/>
    </xf>
    <xf numFmtId="0" fontId="30" fillId="0" borderId="9" xfId="1" applyFont="1" applyFill="1" applyBorder="1" applyAlignment="1">
      <alignment horizontal="center" vertical="center"/>
    </xf>
    <xf numFmtId="0" fontId="30" fillId="0" borderId="10" xfId="1" applyFont="1" applyFill="1" applyBorder="1" applyAlignment="1">
      <alignment horizontal="center" vertical="center"/>
    </xf>
    <xf numFmtId="0" fontId="22" fillId="0" borderId="9" xfId="0" applyFont="1" applyBorder="1" applyAlignment="1">
      <alignment horizontal="left" vertical="center" wrapText="1"/>
    </xf>
    <xf numFmtId="0" fontId="22" fillId="0" borderId="11" xfId="0" applyFont="1" applyBorder="1" applyAlignment="1">
      <alignment horizontal="left" vertical="center" wrapText="1"/>
    </xf>
    <xf numFmtId="0" fontId="22" fillId="0" borderId="10" xfId="0" applyFont="1" applyBorder="1" applyAlignment="1">
      <alignment horizontal="left" vertical="center" wrapText="1"/>
    </xf>
    <xf numFmtId="0" fontId="18" fillId="0" borderId="9"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1" xfId="0" applyFont="1" applyBorder="1" applyAlignment="1">
      <alignment horizontal="center" vertical="center" wrapText="1"/>
    </xf>
    <xf numFmtId="14" fontId="18"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6" xfId="0" applyFont="1" applyBorder="1" applyAlignment="1">
      <alignment horizontal="left" vertical="center"/>
    </xf>
    <xf numFmtId="0" fontId="18" fillId="0" borderId="7" xfId="0" applyFont="1" applyBorder="1" applyAlignment="1">
      <alignment horizontal="left" vertical="center"/>
    </xf>
    <xf numFmtId="0" fontId="18" fillId="0" borderId="8" xfId="0" applyFont="1" applyBorder="1" applyAlignment="1">
      <alignment horizontal="left" vertical="center"/>
    </xf>
    <xf numFmtId="0" fontId="19" fillId="0" borderId="1" xfId="0" applyFont="1" applyBorder="1" applyAlignment="1">
      <alignment horizontal="center" vertical="center"/>
    </xf>
    <xf numFmtId="0" fontId="19" fillId="0" borderId="1" xfId="0" applyFont="1" applyBorder="1" applyAlignment="1">
      <alignment horizontal="left" vertical="center" wrapText="1"/>
    </xf>
    <xf numFmtId="0" fontId="19" fillId="0" borderId="9"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9" xfId="0" applyFont="1" applyBorder="1" applyAlignment="1">
      <alignment horizontal="center" vertical="center"/>
    </xf>
    <xf numFmtId="0" fontId="19" fillId="0" borderId="11" xfId="0" applyFont="1" applyBorder="1" applyAlignment="1">
      <alignment horizontal="center" vertical="center"/>
    </xf>
    <xf numFmtId="0" fontId="19" fillId="0" borderId="10" xfId="0" applyFont="1" applyBorder="1" applyAlignment="1">
      <alignment horizontal="center" vertical="center"/>
    </xf>
    <xf numFmtId="0" fontId="13" fillId="0" borderId="1" xfId="1" applyFont="1" applyBorder="1" applyAlignment="1">
      <alignment horizontal="left" vertical="center" wrapText="1"/>
    </xf>
    <xf numFmtId="14" fontId="18" fillId="0" borderId="1" xfId="0" applyNumberFormat="1" applyFont="1" applyFill="1" applyBorder="1" applyAlignment="1">
      <alignment horizontal="center" vertical="center" wrapText="1"/>
    </xf>
    <xf numFmtId="0" fontId="18"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cellXfs>
  <cellStyles count="12">
    <cellStyle name="Hipervínculo" xfId="1" builtinId="8"/>
    <cellStyle name="Hipervínculo 2" xfId="4"/>
    <cellStyle name="Millares [0]" xfId="2" builtinId="6"/>
    <cellStyle name="Normal" xfId="0" builtinId="0"/>
    <cellStyle name="Normal 2" xfId="3"/>
    <cellStyle name="Normal 2 2" xfId="7"/>
    <cellStyle name="Normal 2 3" xfId="10"/>
    <cellStyle name="Normal 3" xfId="5"/>
    <cellStyle name="Normal 4" xfId="6"/>
    <cellStyle name="Porcentaje" xfId="9" builtinId="5"/>
    <cellStyle name="Porcentaje 2" xfId="8"/>
    <cellStyle name="Porcentaje 2 2"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Presupuesto Vigente vs. Ejecución 2020 - Por Grupo de Gasto</a:t>
            </a:r>
          </a:p>
          <a:p>
            <a:pPr>
              <a:defRPr/>
            </a:pPr>
            <a:r>
              <a:rPr lang="en-US" sz="1100" i="1"/>
              <a:t>(en miles de guaraníes)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'4.4.3 Grafico'!$D$2</c:f>
              <c:strCache>
                <c:ptCount val="1"/>
                <c:pt idx="0">
                  <c:v>Presupuesto Vigente</c:v>
                </c:pt>
              </c:strCache>
            </c:strRef>
          </c:tx>
          <c:spPr>
            <a:solidFill>
              <a:schemeClr val="accent1"/>
            </a:solidFill>
            <a:ln>
              <a:noFill/>
            </a:ln>
            <a:effectLst/>
          </c:spPr>
          <c:invertIfNegative val="0"/>
          <c:cat>
            <c:strRef>
              <c:f>'4.4.3 Grafico'!$C$3:$C$8</c:f>
              <c:strCache>
                <c:ptCount val="6"/>
                <c:pt idx="0">
                  <c:v>Grupo 100</c:v>
                </c:pt>
                <c:pt idx="1">
                  <c:v>Grupo 200</c:v>
                </c:pt>
                <c:pt idx="2">
                  <c:v>Grupo 300</c:v>
                </c:pt>
                <c:pt idx="3">
                  <c:v>Grupo 500</c:v>
                </c:pt>
                <c:pt idx="4">
                  <c:v>Grupo 800</c:v>
                </c:pt>
                <c:pt idx="5">
                  <c:v>Grupo 900</c:v>
                </c:pt>
              </c:strCache>
            </c:strRef>
          </c:cat>
          <c:val>
            <c:numRef>
              <c:f>'4.4.3 Grafico'!$D$3:$D$8</c:f>
              <c:numCache>
                <c:formatCode>_ [$₲-3C0A]\ * #,##0_ ;_ [$₲-3C0A]\ * \-#,##0_ ;_ [$₲-3C0A]\ * "-"??_ ;_ @_ </c:formatCode>
                <c:ptCount val="6"/>
                <c:pt idx="0">
                  <c:v>43679199.796999998</c:v>
                </c:pt>
                <c:pt idx="1">
                  <c:v>6309260.9790000003</c:v>
                </c:pt>
                <c:pt idx="2">
                  <c:v>4093955.7969999998</c:v>
                </c:pt>
                <c:pt idx="3">
                  <c:v>1450922.041</c:v>
                </c:pt>
                <c:pt idx="4">
                  <c:v>2648562.906</c:v>
                </c:pt>
                <c:pt idx="5">
                  <c:v>446574.39899999998</c:v>
                </c:pt>
              </c:numCache>
            </c:numRef>
          </c:val>
          <c:extLst xmlns:c16r2="http://schemas.microsoft.com/office/drawing/2015/06/chart">
            <c:ext xmlns:c16="http://schemas.microsoft.com/office/drawing/2014/chart" uri="{C3380CC4-5D6E-409C-BE32-E72D297353CC}">
              <c16:uniqueId val="{00000000-B3DA-4BA9-BB26-1E5EEBAEF4B8}"/>
            </c:ext>
          </c:extLst>
        </c:ser>
        <c:ser>
          <c:idx val="1"/>
          <c:order val="1"/>
          <c:tx>
            <c:strRef>
              <c:f>'4.4.3 Grafico'!$E$2</c:f>
              <c:strCache>
                <c:ptCount val="1"/>
                <c:pt idx="0">
                  <c:v>Obligado</c:v>
                </c:pt>
              </c:strCache>
            </c:strRef>
          </c:tx>
          <c:spPr>
            <a:solidFill>
              <a:schemeClr val="accent2"/>
            </a:solidFill>
            <a:ln>
              <a:noFill/>
            </a:ln>
            <a:effectLst/>
          </c:spPr>
          <c:invertIfNegative val="0"/>
          <c:cat>
            <c:strRef>
              <c:f>'4.4.3 Grafico'!$C$3:$C$8</c:f>
              <c:strCache>
                <c:ptCount val="6"/>
                <c:pt idx="0">
                  <c:v>Grupo 100</c:v>
                </c:pt>
                <c:pt idx="1">
                  <c:v>Grupo 200</c:v>
                </c:pt>
                <c:pt idx="2">
                  <c:v>Grupo 300</c:v>
                </c:pt>
                <c:pt idx="3">
                  <c:v>Grupo 500</c:v>
                </c:pt>
                <c:pt idx="4">
                  <c:v>Grupo 800</c:v>
                </c:pt>
                <c:pt idx="5">
                  <c:v>Grupo 900</c:v>
                </c:pt>
              </c:strCache>
            </c:strRef>
          </c:cat>
          <c:val>
            <c:numRef>
              <c:f>'4.4.3 Grafico'!$E$3:$E$8</c:f>
              <c:numCache>
                <c:formatCode>_ [$₲-3C0A]\ * #,##0_ ;_ [$₲-3C0A]\ * \-#,##0_ ;_ [$₲-3C0A]\ * "-"??_ ;_ @_ </c:formatCode>
                <c:ptCount val="6"/>
                <c:pt idx="0">
                  <c:v>13120229.176999999</c:v>
                </c:pt>
                <c:pt idx="1">
                  <c:v>1325160.8770000001</c:v>
                </c:pt>
                <c:pt idx="2">
                  <c:v>274793.61499999999</c:v>
                </c:pt>
                <c:pt idx="3">
                  <c:v>306361.26400000002</c:v>
                </c:pt>
                <c:pt idx="4">
                  <c:v>52071.904000000002</c:v>
                </c:pt>
                <c:pt idx="5">
                  <c:v>28674.992999999999</c:v>
                </c:pt>
              </c:numCache>
            </c:numRef>
          </c:val>
          <c:extLst xmlns:c16r2="http://schemas.microsoft.com/office/drawing/2015/06/chart">
            <c:ext xmlns:c16="http://schemas.microsoft.com/office/drawing/2014/chart" uri="{C3380CC4-5D6E-409C-BE32-E72D297353CC}">
              <c16:uniqueId val="{00000001-B3DA-4BA9-BB26-1E5EEBAEF4B8}"/>
            </c:ext>
          </c:extLst>
        </c:ser>
        <c:dLbls>
          <c:showLegendKey val="0"/>
          <c:showVal val="0"/>
          <c:showCatName val="0"/>
          <c:showSerName val="0"/>
          <c:showPercent val="0"/>
          <c:showBubbleSize val="0"/>
        </c:dLbls>
        <c:gapWidth val="219"/>
        <c:overlap val="-27"/>
        <c:axId val="-1606252304"/>
        <c:axId val="-1606251216"/>
      </c:barChart>
      <c:catAx>
        <c:axId val="-1606252304"/>
        <c:scaling>
          <c:orientation val="minMax"/>
        </c:scaling>
        <c:delete val="1"/>
        <c:axPos val="b"/>
        <c:numFmt formatCode="General" sourceLinked="1"/>
        <c:majorTickMark val="none"/>
        <c:minorTickMark val="none"/>
        <c:tickLblPos val="nextTo"/>
        <c:crossAx val="-1606251216"/>
        <c:crosses val="autoZero"/>
        <c:auto val="1"/>
        <c:lblAlgn val="ctr"/>
        <c:lblOffset val="100"/>
        <c:noMultiLvlLbl val="0"/>
      </c:catAx>
      <c:valAx>
        <c:axId val="-1606251216"/>
        <c:scaling>
          <c:orientation val="minMax"/>
        </c:scaling>
        <c:delete val="1"/>
        <c:axPos val="l"/>
        <c:majorGridlines>
          <c:spPr>
            <a:ln w="9525" cap="flat" cmpd="sng" algn="ctr">
              <a:solidFill>
                <a:schemeClr val="tx1">
                  <a:lumMod val="15000"/>
                  <a:lumOff val="85000"/>
                </a:schemeClr>
              </a:solidFill>
              <a:round/>
            </a:ln>
            <a:effectLst/>
          </c:spPr>
        </c:majorGridlines>
        <c:numFmt formatCode="_ [$₲-3C0A]\ * #,##0_ ;_ [$₲-3C0A]\ * \-#,##0_ ;_ [$₲-3C0A]\ * &quot;-&quot;??_ ;_ @_ " sourceLinked="1"/>
        <c:majorTickMark val="none"/>
        <c:minorTickMark val="none"/>
        <c:tickLblPos val="nextTo"/>
        <c:crossAx val="-160625230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Presupuesto Vigente vs. Ejecución 2021 - Por Grupo de Gasto</a:t>
            </a:r>
          </a:p>
          <a:p>
            <a:pPr>
              <a:defRPr/>
            </a:pPr>
            <a:r>
              <a:rPr lang="en-US" sz="1100" i="1"/>
              <a:t>(en miles de guaraníes)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'4.8 Grafico'!$D$2</c:f>
              <c:strCache>
                <c:ptCount val="1"/>
                <c:pt idx="0">
                  <c:v>Presupuesto Vigente</c:v>
                </c:pt>
              </c:strCache>
            </c:strRef>
          </c:tx>
          <c:spPr>
            <a:solidFill>
              <a:schemeClr val="accent1"/>
            </a:solidFill>
            <a:ln>
              <a:noFill/>
            </a:ln>
            <a:effectLst/>
          </c:spPr>
          <c:invertIfNegative val="0"/>
          <c:cat>
            <c:strRef>
              <c:f>'4.8 Grafico'!$C$3:$C$8</c:f>
              <c:strCache>
                <c:ptCount val="6"/>
                <c:pt idx="0">
                  <c:v>Grupo 100</c:v>
                </c:pt>
                <c:pt idx="1">
                  <c:v>Grupo 200</c:v>
                </c:pt>
                <c:pt idx="2">
                  <c:v>Grupo 300</c:v>
                </c:pt>
                <c:pt idx="3">
                  <c:v>Grupo 500</c:v>
                </c:pt>
                <c:pt idx="4">
                  <c:v>Grupo 800</c:v>
                </c:pt>
                <c:pt idx="5">
                  <c:v>Grupo 900</c:v>
                </c:pt>
              </c:strCache>
            </c:strRef>
          </c:cat>
          <c:val>
            <c:numRef>
              <c:f>'4.8 Grafico'!$D$3:$D$8</c:f>
              <c:numCache>
                <c:formatCode>_ [$₲-3C0A]\ * #,##0_ ;_ [$₲-3C0A]\ * \-#,##0_ ;_ [$₲-3C0A]\ * "-"??_ ;_ @_ </c:formatCode>
                <c:ptCount val="6"/>
                <c:pt idx="0">
                  <c:v>39181490.204000004</c:v>
                </c:pt>
                <c:pt idx="1">
                  <c:v>9430073.6860000007</c:v>
                </c:pt>
                <c:pt idx="2">
                  <c:v>5299994.1160000004</c:v>
                </c:pt>
                <c:pt idx="3">
                  <c:v>15403279.181</c:v>
                </c:pt>
                <c:pt idx="4">
                  <c:v>698000</c:v>
                </c:pt>
                <c:pt idx="5">
                  <c:v>1468926.2679999999</c:v>
                </c:pt>
              </c:numCache>
            </c:numRef>
          </c:val>
          <c:extLst xmlns:c16r2="http://schemas.microsoft.com/office/drawing/2015/06/chart">
            <c:ext xmlns:c16="http://schemas.microsoft.com/office/drawing/2014/chart" uri="{C3380CC4-5D6E-409C-BE32-E72D297353CC}">
              <c16:uniqueId val="{00000000-2743-4400-8568-332E4842BA2F}"/>
            </c:ext>
          </c:extLst>
        </c:ser>
        <c:ser>
          <c:idx val="1"/>
          <c:order val="1"/>
          <c:tx>
            <c:strRef>
              <c:f>'4.8 Grafico'!$E$2</c:f>
              <c:strCache>
                <c:ptCount val="1"/>
                <c:pt idx="0">
                  <c:v>Obligado</c:v>
                </c:pt>
              </c:strCache>
            </c:strRef>
          </c:tx>
          <c:spPr>
            <a:solidFill>
              <a:schemeClr val="accent2"/>
            </a:solidFill>
            <a:ln>
              <a:noFill/>
            </a:ln>
            <a:effectLst/>
          </c:spPr>
          <c:invertIfNegative val="0"/>
          <c:cat>
            <c:strRef>
              <c:f>'4.8 Grafico'!$C$3:$C$8</c:f>
              <c:strCache>
                <c:ptCount val="6"/>
                <c:pt idx="0">
                  <c:v>Grupo 100</c:v>
                </c:pt>
                <c:pt idx="1">
                  <c:v>Grupo 200</c:v>
                </c:pt>
                <c:pt idx="2">
                  <c:v>Grupo 300</c:v>
                </c:pt>
                <c:pt idx="3">
                  <c:v>Grupo 500</c:v>
                </c:pt>
                <c:pt idx="4">
                  <c:v>Grupo 800</c:v>
                </c:pt>
                <c:pt idx="5">
                  <c:v>Grupo 900</c:v>
                </c:pt>
              </c:strCache>
            </c:strRef>
          </c:cat>
          <c:val>
            <c:numRef>
              <c:f>'4.8 Grafico'!$E$3:$E$8</c:f>
              <c:numCache>
                <c:formatCode>_ [$₲-3C0A]\ * #,##0_ ;_ [$₲-3C0A]\ * \-#,##0_ ;_ [$₲-3C0A]\ * "-"??_ ;_ @_ </c:formatCode>
                <c:ptCount val="6"/>
                <c:pt idx="0">
                  <c:v>28370344.940000001</c:v>
                </c:pt>
                <c:pt idx="1">
                  <c:v>4931890.4289999995</c:v>
                </c:pt>
                <c:pt idx="2">
                  <c:v>1305025.027</c:v>
                </c:pt>
                <c:pt idx="3">
                  <c:v>7350617.0429999996</c:v>
                </c:pt>
                <c:pt idx="4">
                  <c:v>431208.02600000001</c:v>
                </c:pt>
                <c:pt idx="5">
                  <c:v>1327702.2209999999</c:v>
                </c:pt>
              </c:numCache>
            </c:numRef>
          </c:val>
          <c:extLst xmlns:c16r2="http://schemas.microsoft.com/office/drawing/2015/06/chart">
            <c:ext xmlns:c16="http://schemas.microsoft.com/office/drawing/2014/chart" uri="{C3380CC4-5D6E-409C-BE32-E72D297353CC}">
              <c16:uniqueId val="{00000001-2743-4400-8568-332E4842BA2F}"/>
            </c:ext>
          </c:extLst>
        </c:ser>
        <c:dLbls>
          <c:showLegendKey val="0"/>
          <c:showVal val="0"/>
          <c:showCatName val="0"/>
          <c:showSerName val="0"/>
          <c:showPercent val="0"/>
          <c:showBubbleSize val="0"/>
        </c:dLbls>
        <c:gapWidth val="219"/>
        <c:overlap val="-27"/>
        <c:axId val="-1606244688"/>
        <c:axId val="-1606243600"/>
      </c:barChart>
      <c:catAx>
        <c:axId val="-1606244688"/>
        <c:scaling>
          <c:orientation val="minMax"/>
        </c:scaling>
        <c:delete val="1"/>
        <c:axPos val="b"/>
        <c:numFmt formatCode="General" sourceLinked="1"/>
        <c:majorTickMark val="none"/>
        <c:minorTickMark val="none"/>
        <c:tickLblPos val="nextTo"/>
        <c:crossAx val="-1606243600"/>
        <c:crosses val="autoZero"/>
        <c:auto val="1"/>
        <c:lblAlgn val="ctr"/>
        <c:lblOffset val="100"/>
        <c:noMultiLvlLbl val="0"/>
      </c:catAx>
      <c:valAx>
        <c:axId val="-1606243600"/>
        <c:scaling>
          <c:orientation val="minMax"/>
        </c:scaling>
        <c:delete val="1"/>
        <c:axPos val="l"/>
        <c:majorGridlines>
          <c:spPr>
            <a:ln w="9525" cap="flat" cmpd="sng" algn="ctr">
              <a:solidFill>
                <a:schemeClr val="tx1">
                  <a:lumMod val="15000"/>
                  <a:lumOff val="85000"/>
                </a:schemeClr>
              </a:solidFill>
              <a:round/>
            </a:ln>
            <a:effectLst/>
          </c:spPr>
        </c:majorGridlines>
        <c:numFmt formatCode="_ [$₲-3C0A]\ * #,##0_ ;_ [$₲-3C0A]\ * \-#,##0_ ;_ [$₲-3C0A]\ * &quot;-&quot;??_ ;_ @_ " sourceLinked="1"/>
        <c:majorTickMark val="none"/>
        <c:minorTickMark val="none"/>
        <c:tickLblPos val="nextTo"/>
        <c:crossAx val="-160624468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400049</xdr:colOff>
      <xdr:row>0</xdr:row>
      <xdr:rowOff>57149</xdr:rowOff>
    </xdr:from>
    <xdr:to>
      <xdr:col>7</xdr:col>
      <xdr:colOff>628650</xdr:colOff>
      <xdr:row>19</xdr:row>
      <xdr:rowOff>104774</xdr:rowOff>
    </xdr:to>
    <xdr:graphicFrame macro="">
      <xdr:nvGraphicFramePr>
        <xdr:cNvPr id="2" name="Gráfico 1">
          <a:extLst>
            <a:ext uri="{FF2B5EF4-FFF2-40B4-BE49-F238E27FC236}">
              <a16:creationId xmlns="" xmlns:a16="http://schemas.microsoft.com/office/drawing/2014/main" id="{DC5E1ED6-F52E-42D3-88E4-8205205B11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219074</xdr:colOff>
      <xdr:row>0</xdr:row>
      <xdr:rowOff>76200</xdr:rowOff>
    </xdr:from>
    <xdr:to>
      <xdr:col>7</xdr:col>
      <xdr:colOff>447675</xdr:colOff>
      <xdr:row>19</xdr:row>
      <xdr:rowOff>123825</xdr:rowOff>
    </xdr:to>
    <xdr:graphicFrame macro="">
      <xdr:nvGraphicFramePr>
        <xdr:cNvPr id="2" name="Gráfico 1">
          <a:extLst>
            <a:ext uri="{FF2B5EF4-FFF2-40B4-BE49-F238E27FC236}">
              <a16:creationId xmlns="" xmlns:a16="http://schemas.microsoft.com/office/drawing/2014/main" id="{D0985370-190C-42B9-98B4-CC8068E0C6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www.contrataciones.gov.py/licitaciones/convocatoria/397151-adquisicion-impresoras-programa-precintados-onm-1.html" TargetMode="External"/><Relationship Id="rId21" Type="http://schemas.openxmlformats.org/officeDocument/2006/relationships/hyperlink" Target="https://www.contrataciones.gov.py/licitaciones/adjudicacion/393808-servicio-vigilancia-intn-plurianual-1/resumen-adjudicacion.html" TargetMode="External"/><Relationship Id="rId42" Type="http://schemas.openxmlformats.org/officeDocument/2006/relationships/hyperlink" Target="https://ssps.senac.gov.py/ssps/faces/secure/casos/visualizarDenuncia.xhtml?idCaso=11991" TargetMode="External"/><Relationship Id="rId47" Type="http://schemas.openxmlformats.org/officeDocument/2006/relationships/hyperlink" Target="https://www.contrataciones.gov.py/licitaciones/adjudicacion/398745-reparacion-mantenimiento-equipo-metalurgia-1/resumen-adjudicacion.html" TargetMode="External"/><Relationship Id="rId63" Type="http://schemas.openxmlformats.org/officeDocument/2006/relationships/hyperlink" Target="https://informacionpublica.paraguay.gov.py/portal/" TargetMode="External"/><Relationship Id="rId68" Type="http://schemas.openxmlformats.org/officeDocument/2006/relationships/hyperlink" Target="https://informacionpublica.paraguay.gov.py/portal/" TargetMode="External"/><Relationship Id="rId2" Type="http://schemas.openxmlformats.org/officeDocument/2006/relationships/hyperlink" Target="https://bit.ly/3D2muav" TargetMode="External"/><Relationship Id="rId16" Type="http://schemas.openxmlformats.org/officeDocument/2006/relationships/hyperlink" Target="https://www.sfp.gov.py/sfp/seccion/65-monitoreo-de-la-ley-518914.html" TargetMode="External"/><Relationship Id="rId29" Type="http://schemas.openxmlformats.org/officeDocument/2006/relationships/hyperlink" Target="https://www.contrataciones.gov.py/licitaciones/convocatoria/399381-servicio-impresion-calcomanias-onm-1.html" TargetMode="External"/><Relationship Id="rId11" Type="http://schemas.openxmlformats.org/officeDocument/2006/relationships/hyperlink" Target="https://www.contrataciones.gov.py/licitaciones/adjudicacion/384178-adquisicion-precintos-seguridad-ad-referendum-1/resumen-adjudicacion.html" TargetMode="External"/><Relationship Id="rId24" Type="http://schemas.openxmlformats.org/officeDocument/2006/relationships/hyperlink" Target="https://www.contrataciones.gov.py/licitaciones/convocatoria/399228-adquisicion-moviles-laboratorios-metrologicos-muestreo-1.html" TargetMode="External"/><Relationship Id="rId32" Type="http://schemas.openxmlformats.org/officeDocument/2006/relationships/hyperlink" Target="http://nube.intn.gov.py/cloud/index.php/s/c2qWZ6jYfK2NKMA?path=%2FAnexos.%20Rendicion%20de%20Cuentas%20INTN.%20Primer%20Trimestre%202021" TargetMode="External"/><Relationship Id="rId37" Type="http://schemas.openxmlformats.org/officeDocument/2006/relationships/hyperlink" Target="https://ssps.senac.gov.py/ssps/faces/secure/casos/visualizarDenuncia.xhtml?idCaso=11991" TargetMode="External"/><Relationship Id="rId40" Type="http://schemas.openxmlformats.org/officeDocument/2006/relationships/hyperlink" Target="https://ssps.senac.gov.py/ssps/faces/secure/casos/visualizarDenuncia.xhtml?idCaso=11991" TargetMode="External"/><Relationship Id="rId45" Type="http://schemas.openxmlformats.org/officeDocument/2006/relationships/hyperlink" Target="https://nube.intn.gov.py/cloud/index.php/s/oS7DWzTFgXSeias" TargetMode="External"/><Relationship Id="rId53" Type="http://schemas.openxmlformats.org/officeDocument/2006/relationships/hyperlink" Target="https://www.contrataciones.gov.py/licitaciones/adjudicacion/393890-adquisicion-precintos-intn-plurianual-1/resumen-adjudicacion.html" TargetMode="External"/><Relationship Id="rId58" Type="http://schemas.openxmlformats.org/officeDocument/2006/relationships/hyperlink" Target="https://www.contrataciones.gov.py/licitaciones/adjudicacion/393981-adquisicion-materiales-seguridad-onm-intn-1/resumen-adjudicacion.html" TargetMode="External"/><Relationship Id="rId66" Type="http://schemas.openxmlformats.org/officeDocument/2006/relationships/hyperlink" Target="https://informacionpublica.paraguay.gov.py/portal/" TargetMode="External"/><Relationship Id="rId74" Type="http://schemas.openxmlformats.org/officeDocument/2006/relationships/hyperlink" Target="https://www.contrataciones.gov.py/licitaciones/adjudicacion/contrato/400258-osvaldo-noel-benitez-acosta-4.html" TargetMode="External"/><Relationship Id="rId5" Type="http://schemas.openxmlformats.org/officeDocument/2006/relationships/hyperlink" Target="https://informacionpublica.paraguay.gov.py/portal/" TargetMode="External"/><Relationship Id="rId61" Type="http://schemas.openxmlformats.org/officeDocument/2006/relationships/hyperlink" Target="http://nube.intn.gov.py/cloud/index.php/s/c2qWZ6jYfK2NKMA?path=%2FAnexos.%20Rendicion%20de%20Cuentas%20INTN.%20Primer%20Trimestre%202022" TargetMode="External"/><Relationship Id="rId19" Type="http://schemas.openxmlformats.org/officeDocument/2006/relationships/hyperlink" Target="https://www.contrataciones.gov.py/licitaciones/adjudicacion/contrato/393980-aseguradora-tajy-propiedad-cooperativa-s-a-seguros-1.html" TargetMode="External"/><Relationship Id="rId14" Type="http://schemas.openxmlformats.org/officeDocument/2006/relationships/hyperlink" Target="https://www.sfp.gov.py/sfp/seccion/65-monitoreo-de-la-ley-518914.html" TargetMode="External"/><Relationship Id="rId22" Type="http://schemas.openxmlformats.org/officeDocument/2006/relationships/hyperlink" Target="https://www.contrataciones.gov.py/licitaciones/adjudicacion/386067-adquisicion-ups-activos-intangibles-1/resumen-adjudicacion.html" TargetMode="External"/><Relationship Id="rId27" Type="http://schemas.openxmlformats.org/officeDocument/2006/relationships/hyperlink" Target="https://www.contrataciones.gov.py/licitaciones/convocatoria/393920-desarrollo-e-implementacion-sotfware-intn-1.html" TargetMode="External"/><Relationship Id="rId30" Type="http://schemas.openxmlformats.org/officeDocument/2006/relationships/hyperlink" Target="https://www.contrataciones.gov.py/licitaciones/adjudicacion/399381-servicio-impresion-calcomanias-onm-1/resumen-adjudicacion.html" TargetMode="External"/><Relationship Id="rId35" Type="http://schemas.openxmlformats.org/officeDocument/2006/relationships/hyperlink" Target="https://ssps.senac.gov.py/ssps/faces/secure/casos/visualizarDenuncia.xhtml?idCaso=11991" TargetMode="External"/><Relationship Id="rId43" Type="http://schemas.openxmlformats.org/officeDocument/2006/relationships/hyperlink" Target="https://ssps.senac.gov.py/ssps/faces/secure/casos/visualizarDenuncia.xhtml?idCaso=11991" TargetMode="External"/><Relationship Id="rId48" Type="http://schemas.openxmlformats.org/officeDocument/2006/relationships/hyperlink" Target="https://www.contrataciones.gov.py/licitaciones/adjudicacion/404177-mantenimiento-reparacion-red-hidraulica-prevencion-incendios-1/resumen-adjudicacion.html" TargetMode="External"/><Relationship Id="rId56" Type="http://schemas.openxmlformats.org/officeDocument/2006/relationships/hyperlink" Target="https://www.contrataciones.gov.py/licitaciones/adjudicacion/403721-adecuacion-climatica-laboratorio-microbiologia-oiat-intn-1/resumen-adjudicacion.html" TargetMode="External"/><Relationship Id="rId64" Type="http://schemas.openxmlformats.org/officeDocument/2006/relationships/hyperlink" Target="https://informacionpublica.paraguay.gov.py/portal/" TargetMode="External"/><Relationship Id="rId69" Type="http://schemas.openxmlformats.org/officeDocument/2006/relationships/hyperlink" Target="https://informacionpublica.paraguay.gov.py/portal/" TargetMode="External"/><Relationship Id="rId8" Type="http://schemas.openxmlformats.org/officeDocument/2006/relationships/hyperlink" Target="https://www.contrataciones.gov.py/licitaciones/convocatoria/390180-adquisicion-gases-especiales-intn-1.html" TargetMode="External"/><Relationship Id="rId51" Type="http://schemas.openxmlformats.org/officeDocument/2006/relationships/hyperlink" Target="https://www.contrataciones.gov.py/licitaciones/adjudicacion/401579-servicio-consultoria-renovacion-licencia-ambiental-sedes-intn-1/resumen-adjudicacion.html" TargetMode="External"/><Relationship Id="rId72" Type="http://schemas.openxmlformats.org/officeDocument/2006/relationships/hyperlink" Target="https://informacionpublica.paraguay.gov.py/portal/" TargetMode="External"/><Relationship Id="rId3" Type="http://schemas.openxmlformats.org/officeDocument/2006/relationships/hyperlink" Target="https://www.sfp.gov.py/sfp/seccion/65-monitoreo-de-la-ley-518914.html" TargetMode="External"/><Relationship Id="rId12" Type="http://schemas.openxmlformats.org/officeDocument/2006/relationships/hyperlink" Target="https://www.contrataciones.gov.py/licitaciones/adjudicacion/387673-mantenimiento-sistema-informatico-virtualizacion-1/resumen-adjudicacion.html" TargetMode="External"/><Relationship Id="rId17" Type="http://schemas.openxmlformats.org/officeDocument/2006/relationships/hyperlink" Target="https://app.powerbi.com/view?r=eyJrIjoiMmJlYjg1YzgtMmQ3Mi00YzVkLWJkOTQtOTE3ZTZkNzVhYTAzIiwidCI6Ijk2ZDUwYjY5LTE5MGQtNDkxYy1hM2U1LWExYWRlYmMxYTg3NSJ9&amp;pageName=ReportSection267a9df01e64c25cadf6" TargetMode="External"/><Relationship Id="rId25" Type="http://schemas.openxmlformats.org/officeDocument/2006/relationships/hyperlink" Target="https://www.contrataciones.gov.py/licitaciones/convocatoria/393988-adquisicion-equipos-computacion-intn-1.html" TargetMode="External"/><Relationship Id="rId33" Type="http://schemas.openxmlformats.org/officeDocument/2006/relationships/hyperlink" Target="https://ssps.senac.gov.py/ssps/faces/secure/casos/visualizarDenuncia.xhtml?idCaso=11991" TargetMode="External"/><Relationship Id="rId38" Type="http://schemas.openxmlformats.org/officeDocument/2006/relationships/hyperlink" Target="https://ssps.senac.gov.py/ssps/faces/secure/casos/visualizarDenuncia.xhtml?idCaso=11991" TargetMode="External"/><Relationship Id="rId46" Type="http://schemas.openxmlformats.org/officeDocument/2006/relationships/hyperlink" Target="https://nube.intn.gov.py/cloud/index.php/s/oS7DWzTFgXSeias" TargetMode="External"/><Relationship Id="rId59" Type="http://schemas.openxmlformats.org/officeDocument/2006/relationships/hyperlink" Target="https://www.contrataciones.gov.py/licitaciones/adjudicacion/393987-construccion-obras-intn-1/resumen-adjudicacion.html" TargetMode="External"/><Relationship Id="rId67" Type="http://schemas.openxmlformats.org/officeDocument/2006/relationships/hyperlink" Target="https://informacionpublica.paraguay.gov.py/portal/" TargetMode="External"/><Relationship Id="rId20" Type="http://schemas.openxmlformats.org/officeDocument/2006/relationships/hyperlink" Target="https://www.contrataciones.gov.py/licitaciones/adjudicacion/contrato/393646-sensicred-s-a-1.html" TargetMode="External"/><Relationship Id="rId41" Type="http://schemas.openxmlformats.org/officeDocument/2006/relationships/hyperlink" Target="https://ssps.senac.gov.py/ssps/faces/secure/casos/visualizarDenuncia.xhtml?idCaso=11991" TargetMode="External"/><Relationship Id="rId54" Type="http://schemas.openxmlformats.org/officeDocument/2006/relationships/hyperlink" Target="https://www.contrataciones.gov.py/licitaciones/adjudicacion/393643-contrato-abierto-reparaciones-edilicias-instalaciones-intn-1/resumen-adjudicacion.html" TargetMode="External"/><Relationship Id="rId62" Type="http://schemas.openxmlformats.org/officeDocument/2006/relationships/hyperlink" Target="http://nube.intn.gov.py/cloud/index.php/s/c2qWZ6jYfK2NKMA?path=%2FAnexos.%20Rendicion%20de%20Cuentas%20INTN.%20Primer%20Trimestre%202023" TargetMode="External"/><Relationship Id="rId70" Type="http://schemas.openxmlformats.org/officeDocument/2006/relationships/hyperlink" Target="https://informacionpublica.paraguay.gov.py/portal/" TargetMode="External"/><Relationship Id="rId75" Type="http://schemas.openxmlformats.org/officeDocument/2006/relationships/printerSettings" Target="../printerSettings/printerSettings1.bin"/><Relationship Id="rId1" Type="http://schemas.openxmlformats.org/officeDocument/2006/relationships/hyperlink" Target="https://bit.ly/3D2muav" TargetMode="External"/><Relationship Id="rId6" Type="http://schemas.openxmlformats.org/officeDocument/2006/relationships/hyperlink" Target="https://www.contrataciones.gov.py/licitaciones/adjudicacion/388864-adquisicion-aros-ad-referendum-1/resumen-adjudicacion.html" TargetMode="External"/><Relationship Id="rId15" Type="http://schemas.openxmlformats.org/officeDocument/2006/relationships/hyperlink" Target="https://www.sfp.gov.py/sfp/seccion/65-monitoreo-de-la-ley-518914.html" TargetMode="External"/><Relationship Id="rId23" Type="http://schemas.openxmlformats.org/officeDocument/2006/relationships/hyperlink" Target="https://www.contrataciones.gov.py/licitaciones/adjudicacion/387527-adquisicion-recarga-extintores-1/resumen-adjudicacion.html" TargetMode="External"/><Relationship Id="rId28" Type="http://schemas.openxmlformats.org/officeDocument/2006/relationships/hyperlink" Target="https://www.contrataciones.gov.py/licitaciones/convocatoria/393984-adquisicion-bolsas-intn-1.html" TargetMode="External"/><Relationship Id="rId36" Type="http://schemas.openxmlformats.org/officeDocument/2006/relationships/hyperlink" Target="https://ssps.senac.gov.py/ssps/faces/secure/casos/visualizarDenuncia.xhtml?idCaso=11991" TargetMode="External"/><Relationship Id="rId49" Type="http://schemas.openxmlformats.org/officeDocument/2006/relationships/hyperlink" Target="https://www.contrataciones.gov.py/licitaciones/adjudicacion/393908-servicio-retiro-desechos-quimicos-intn-plurianual-1/resumen-adjudicacion.html" TargetMode="External"/><Relationship Id="rId57" Type="http://schemas.openxmlformats.org/officeDocument/2006/relationships/hyperlink" Target="https://www.contrataciones.gov.py/licitaciones/adjudicacion/403524-adquisicion-etiquetas-seguridad-onc-intn-plurianual-1/resumen-adjudicacion.html" TargetMode="External"/><Relationship Id="rId10" Type="http://schemas.openxmlformats.org/officeDocument/2006/relationships/hyperlink" Target="https://www.contrataciones.gov.py/licitaciones/adjudicacion/376461-servicio-limpieza-plurianual-1/resumen-adjudicacion.html" TargetMode="External"/><Relationship Id="rId31" Type="http://schemas.openxmlformats.org/officeDocument/2006/relationships/hyperlink" Target="https://www.contrataciones.gov.py/licitaciones/adjudicacion/399228-adquisicion-moviles-laboratorios-metrologicos-muestreo-1/resumen-adjudicacion.html" TargetMode="External"/><Relationship Id="rId44" Type="http://schemas.openxmlformats.org/officeDocument/2006/relationships/hyperlink" Target="https://ssps.senac.gov.py/ssps/faces/secure/casos/visualizarDenuncia.xhtml?idCaso=11991" TargetMode="External"/><Relationship Id="rId52" Type="http://schemas.openxmlformats.org/officeDocument/2006/relationships/hyperlink" Target="https://www.contrataciones.gov.py/licitaciones/adjudicacion/400315-adquisicion-aros-seguridad-onc-intn-1/resumen-adjudicacion.html" TargetMode="External"/><Relationship Id="rId60" Type="http://schemas.openxmlformats.org/officeDocument/2006/relationships/hyperlink" Target="https://www.contrataciones.gov.py/licitaciones/adjudicacion/393838-adquisicion-reactivos-intn-1/resumen-adjudicacion.html" TargetMode="External"/><Relationship Id="rId65" Type="http://schemas.openxmlformats.org/officeDocument/2006/relationships/hyperlink" Target="https://informacionpublica.paraguay.gov.py/portal/" TargetMode="External"/><Relationship Id="rId73" Type="http://schemas.openxmlformats.org/officeDocument/2006/relationships/hyperlink" Target="https://informacionpublica.paraguay.gov.py/portal/" TargetMode="External"/><Relationship Id="rId4" Type="http://schemas.openxmlformats.org/officeDocument/2006/relationships/hyperlink" Target="https://app.powerbi.com/view?r=eyJrIjoiMmJlYjg1YzgtMmQ3Mi00YzVkLWJkOTQtOTE3ZTZkNzVhYTAzIiwidCI6Ijk2ZDUwYjY5LTE5MGQtNDkxYy1hM2U1LWExYWRlYmMxYTg3NSJ9&amp;pageName=ReportSection267a9df01e64c25cadf6" TargetMode="External"/><Relationship Id="rId9" Type="http://schemas.openxmlformats.org/officeDocument/2006/relationships/hyperlink" Target="https://www.contrataciones.gov.py/licitaciones/adjudicacion/376242-servicio-vigilancia-ad-referendum-plurianual-1/resumen-adjudicacion.html" TargetMode="External"/><Relationship Id="rId13" Type="http://schemas.openxmlformats.org/officeDocument/2006/relationships/hyperlink" Target="https://www.intn.gov.py/index.php/transparencia" TargetMode="External"/><Relationship Id="rId18" Type="http://schemas.openxmlformats.org/officeDocument/2006/relationships/hyperlink" Target="https://www.contrataciones.gov.py/licitaciones/adjudicacion/396940-servicio-auditoria-impositiva-intn-1/resumen-adjudicacion.html" TargetMode="External"/><Relationship Id="rId39" Type="http://schemas.openxmlformats.org/officeDocument/2006/relationships/hyperlink" Target="https://ssps.senac.gov.py/ssps/faces/secure/casos/visualizarDenuncia.xhtml?idCaso=11991" TargetMode="External"/><Relationship Id="rId34" Type="http://schemas.openxmlformats.org/officeDocument/2006/relationships/hyperlink" Target="https://ssps.senac.gov.py/ssps/faces/secure/casos/visualizarDenuncia.xhtml?idCaso=11991" TargetMode="External"/><Relationship Id="rId50" Type="http://schemas.openxmlformats.org/officeDocument/2006/relationships/hyperlink" Target="https://www.contrataciones.gov.py/licitaciones/adjudicacion/403618-servicio-mantenimiento-gruas-moviles-intn-plurianual-1/resumen-adjudicacion.html" TargetMode="External"/><Relationship Id="rId55" Type="http://schemas.openxmlformats.org/officeDocument/2006/relationships/hyperlink" Target="https://www.contrataciones.gov.py/licitaciones/adjudicacion/403742-adquisicion-equipo-analizador-azufre-fluorescencia-rayos-x-intn-1/resumen-adjudicacion.html" TargetMode="External"/><Relationship Id="rId7" Type="http://schemas.openxmlformats.org/officeDocument/2006/relationships/hyperlink" Target="https://www.contrataciones.gov.py/licitaciones/adjudicacion/390213-adquisicion-etiquetas-seguridad-1/resumen-adjudicacion.html" TargetMode="External"/><Relationship Id="rId71" Type="http://schemas.openxmlformats.org/officeDocument/2006/relationships/hyperlink" Target="https://informacionpublica.paraguay.gov.py/porta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316"/>
  <sheetViews>
    <sheetView tabSelected="1" view="pageBreakPreview" topLeftCell="A222" zoomScale="80" zoomScaleNormal="100" zoomScaleSheetLayoutView="80" workbookViewId="0">
      <selection activeCell="D240" sqref="D240"/>
    </sheetView>
  </sheetViews>
  <sheetFormatPr baseColWidth="10" defaultColWidth="9.140625" defaultRowHeight="14.25"/>
  <cols>
    <col min="1" max="1" width="16.140625" style="51" customWidth="1"/>
    <col min="2" max="2" width="34.140625" style="51" customWidth="1"/>
    <col min="3" max="3" width="49.5703125" style="51" customWidth="1"/>
    <col min="4" max="4" width="46" style="51" customWidth="1"/>
    <col min="5" max="5" width="28.7109375" style="51" customWidth="1"/>
    <col min="6" max="6" width="45.28515625" style="51" customWidth="1"/>
    <col min="7" max="7" width="46.7109375" style="51" customWidth="1"/>
    <col min="8" max="8" width="21.28515625" style="51" customWidth="1"/>
    <col min="9" max="9" width="20" style="51" customWidth="1"/>
    <col min="10" max="16384" width="9.140625" style="51"/>
  </cols>
  <sheetData>
    <row r="2" spans="1:8" ht="18">
      <c r="A2" s="156" t="s">
        <v>0</v>
      </c>
      <c r="B2" s="156"/>
      <c r="C2" s="156"/>
      <c r="D2" s="156"/>
      <c r="E2" s="156"/>
      <c r="F2" s="156"/>
      <c r="G2" s="156"/>
      <c r="H2" s="156"/>
    </row>
    <row r="4" spans="1:8" ht="15">
      <c r="A4" s="52" t="s">
        <v>1</v>
      </c>
    </row>
    <row r="5" spans="1:8" ht="15">
      <c r="A5" s="53" t="s">
        <v>73</v>
      </c>
    </row>
    <row r="6" spans="1:8" ht="15">
      <c r="A6" s="53" t="s">
        <v>117</v>
      </c>
    </row>
    <row r="7" spans="1:8" ht="15">
      <c r="A7" s="53" t="s">
        <v>2</v>
      </c>
    </row>
    <row r="8" spans="1:8" ht="7.5" customHeight="1">
      <c r="A8" s="157" t="s">
        <v>74</v>
      </c>
      <c r="B8" s="158"/>
      <c r="C8" s="158"/>
      <c r="D8" s="158"/>
      <c r="E8" s="158"/>
      <c r="F8" s="158"/>
      <c r="G8" s="158"/>
      <c r="H8" s="159"/>
    </row>
    <row r="9" spans="1:8" ht="5.25" customHeight="1">
      <c r="A9" s="160"/>
      <c r="B9" s="161"/>
      <c r="C9" s="161"/>
      <c r="D9" s="161"/>
      <c r="E9" s="161"/>
      <c r="F9" s="161"/>
      <c r="G9" s="161"/>
      <c r="H9" s="162"/>
    </row>
    <row r="10" spans="1:8">
      <c r="A10" s="160"/>
      <c r="B10" s="161"/>
      <c r="C10" s="161"/>
      <c r="D10" s="161"/>
      <c r="E10" s="161"/>
      <c r="F10" s="161"/>
      <c r="G10" s="161"/>
      <c r="H10" s="162"/>
    </row>
    <row r="11" spans="1:8" ht="7.5" customHeight="1">
      <c r="A11" s="160"/>
      <c r="B11" s="161"/>
      <c r="C11" s="161"/>
      <c r="D11" s="161"/>
      <c r="E11" s="161"/>
      <c r="F11" s="161"/>
      <c r="G11" s="161"/>
      <c r="H11" s="162"/>
    </row>
    <row r="12" spans="1:8" ht="6" customHeight="1">
      <c r="A12" s="160"/>
      <c r="B12" s="161"/>
      <c r="C12" s="161"/>
      <c r="D12" s="161"/>
      <c r="E12" s="161"/>
      <c r="F12" s="161"/>
      <c r="G12" s="161"/>
      <c r="H12" s="162"/>
    </row>
    <row r="13" spans="1:8" hidden="1">
      <c r="A13" s="163"/>
      <c r="B13" s="164"/>
      <c r="C13" s="164"/>
      <c r="D13" s="164"/>
      <c r="E13" s="164"/>
      <c r="F13" s="164"/>
      <c r="G13" s="164"/>
      <c r="H13" s="165"/>
    </row>
    <row r="14" spans="1:8">
      <c r="A14" s="54"/>
      <c r="B14" s="54"/>
      <c r="C14" s="54"/>
      <c r="D14" s="54"/>
      <c r="E14" s="54"/>
      <c r="F14" s="54"/>
      <c r="G14" s="54"/>
      <c r="H14" s="54"/>
    </row>
    <row r="15" spans="1:8" ht="15">
      <c r="A15" s="53" t="s">
        <v>3</v>
      </c>
    </row>
    <row r="16" spans="1:8">
      <c r="A16" s="157" t="s">
        <v>470</v>
      </c>
      <c r="B16" s="158"/>
      <c r="C16" s="158"/>
      <c r="D16" s="158"/>
      <c r="E16" s="158"/>
      <c r="F16" s="158"/>
      <c r="G16" s="158"/>
      <c r="H16" s="159"/>
    </row>
    <row r="17" spans="1:8">
      <c r="A17" s="160"/>
      <c r="B17" s="161"/>
      <c r="C17" s="161"/>
      <c r="D17" s="161"/>
      <c r="E17" s="161"/>
      <c r="F17" s="161"/>
      <c r="G17" s="161"/>
      <c r="H17" s="162"/>
    </row>
    <row r="18" spans="1:8">
      <c r="A18" s="160"/>
      <c r="B18" s="161"/>
      <c r="C18" s="161"/>
      <c r="D18" s="161"/>
      <c r="E18" s="161"/>
      <c r="F18" s="161"/>
      <c r="G18" s="161"/>
      <c r="H18" s="162"/>
    </row>
    <row r="19" spans="1:8">
      <c r="A19" s="160"/>
      <c r="B19" s="161"/>
      <c r="C19" s="161"/>
      <c r="D19" s="161"/>
      <c r="E19" s="161"/>
      <c r="F19" s="161"/>
      <c r="G19" s="161"/>
      <c r="H19" s="162"/>
    </row>
    <row r="20" spans="1:8">
      <c r="A20" s="160"/>
      <c r="B20" s="161"/>
      <c r="C20" s="161"/>
      <c r="D20" s="161"/>
      <c r="E20" s="161"/>
      <c r="F20" s="161"/>
      <c r="G20" s="161"/>
      <c r="H20" s="162"/>
    </row>
    <row r="21" spans="1:8">
      <c r="A21" s="163"/>
      <c r="B21" s="164"/>
      <c r="C21" s="164"/>
      <c r="D21" s="164"/>
      <c r="E21" s="164"/>
      <c r="F21" s="164"/>
      <c r="G21" s="164"/>
      <c r="H21" s="165"/>
    </row>
    <row r="23" spans="1:8" s="53" customFormat="1" ht="15">
      <c r="A23" s="52" t="s">
        <v>4</v>
      </c>
    </row>
    <row r="25" spans="1:8" ht="15">
      <c r="A25" s="55" t="s">
        <v>5</v>
      </c>
      <c r="B25" s="55" t="s">
        <v>6</v>
      </c>
      <c r="C25" s="55" t="s">
        <v>7</v>
      </c>
      <c r="D25" s="56" t="s">
        <v>8</v>
      </c>
    </row>
    <row r="26" spans="1:8">
      <c r="A26" s="57">
        <v>1</v>
      </c>
      <c r="B26" s="57" t="s">
        <v>59</v>
      </c>
      <c r="C26" s="57" t="s">
        <v>60</v>
      </c>
      <c r="D26" s="58" t="s">
        <v>61</v>
      </c>
    </row>
    <row r="27" spans="1:8">
      <c r="A27" s="57">
        <v>2</v>
      </c>
      <c r="B27" s="57" t="s">
        <v>62</v>
      </c>
      <c r="C27" s="57" t="s">
        <v>110</v>
      </c>
      <c r="D27" s="58" t="s">
        <v>63</v>
      </c>
    </row>
    <row r="28" spans="1:8">
      <c r="A28" s="57">
        <v>3</v>
      </c>
      <c r="B28" s="57" t="s">
        <v>64</v>
      </c>
      <c r="C28" s="57" t="s">
        <v>65</v>
      </c>
      <c r="D28" s="58" t="s">
        <v>66</v>
      </c>
    </row>
    <row r="29" spans="1:8">
      <c r="A29" s="57">
        <v>4</v>
      </c>
      <c r="B29" s="57" t="s">
        <v>67</v>
      </c>
      <c r="C29" s="59" t="s">
        <v>111</v>
      </c>
      <c r="D29" s="60" t="s">
        <v>68</v>
      </c>
    </row>
    <row r="30" spans="1:8">
      <c r="A30" s="57">
        <v>5</v>
      </c>
      <c r="B30" s="57" t="s">
        <v>69</v>
      </c>
      <c r="C30" s="59" t="s">
        <v>395</v>
      </c>
      <c r="D30" s="60" t="s">
        <v>70</v>
      </c>
    </row>
    <row r="31" spans="1:8">
      <c r="A31" s="57">
        <v>6</v>
      </c>
      <c r="B31" s="57" t="s">
        <v>71</v>
      </c>
      <c r="C31" s="57" t="s">
        <v>90</v>
      </c>
      <c r="D31" s="58" t="s">
        <v>104</v>
      </c>
    </row>
    <row r="32" spans="1:8">
      <c r="A32" s="57">
        <v>7</v>
      </c>
      <c r="B32" s="57" t="s">
        <v>72</v>
      </c>
      <c r="C32" s="57" t="s">
        <v>112</v>
      </c>
      <c r="D32" s="58" t="s">
        <v>407</v>
      </c>
    </row>
    <row r="34" spans="1:8" ht="15">
      <c r="A34" s="52" t="s">
        <v>9</v>
      </c>
      <c r="B34" s="52"/>
      <c r="C34" s="52"/>
    </row>
    <row r="35" spans="1:8">
      <c r="A35" s="61" t="s">
        <v>10</v>
      </c>
      <c r="B35" s="61"/>
      <c r="C35" s="61"/>
    </row>
    <row r="36" spans="1:8" ht="48" customHeight="1">
      <c r="A36" s="166" t="s">
        <v>426</v>
      </c>
      <c r="B36" s="167"/>
      <c r="C36" s="167"/>
      <c r="D36" s="167"/>
      <c r="E36" s="167"/>
      <c r="F36" s="167"/>
      <c r="G36" s="167"/>
      <c r="H36" s="168"/>
    </row>
    <row r="37" spans="1:8" ht="15">
      <c r="A37" s="53"/>
      <c r="B37" s="53"/>
      <c r="C37" s="53"/>
    </row>
    <row r="38" spans="1:8" ht="15">
      <c r="A38" s="52" t="s">
        <v>11</v>
      </c>
    </row>
    <row r="39" spans="1:8">
      <c r="A39" s="61" t="s">
        <v>12</v>
      </c>
    </row>
    <row r="40" spans="1:8">
      <c r="A40" s="62" t="s">
        <v>13</v>
      </c>
      <c r="B40" s="62" t="s">
        <v>14</v>
      </c>
      <c r="C40" s="62" t="s">
        <v>15</v>
      </c>
    </row>
    <row r="41" spans="1:8" ht="22.5" customHeight="1">
      <c r="A41" s="62" t="s">
        <v>118</v>
      </c>
      <c r="B41" s="63">
        <v>1</v>
      </c>
      <c r="C41" s="64" t="s">
        <v>119</v>
      </c>
    </row>
    <row r="42" spans="1:8" ht="20.25" customHeight="1">
      <c r="A42" s="62" t="s">
        <v>121</v>
      </c>
      <c r="B42" s="63">
        <v>1</v>
      </c>
      <c r="C42" s="64" t="s">
        <v>119</v>
      </c>
    </row>
    <row r="43" spans="1:8" ht="19.5" customHeight="1">
      <c r="A43" s="62" t="s">
        <v>185</v>
      </c>
      <c r="B43" s="63">
        <v>1</v>
      </c>
      <c r="C43" s="64" t="s">
        <v>119</v>
      </c>
    </row>
    <row r="44" spans="1:8" ht="21.75" customHeight="1">
      <c r="A44" s="62" t="s">
        <v>186</v>
      </c>
      <c r="B44" s="63">
        <v>1</v>
      </c>
      <c r="C44" s="64" t="s">
        <v>119</v>
      </c>
    </row>
    <row r="45" spans="1:8" ht="17.25" customHeight="1">
      <c r="A45" s="62" t="s">
        <v>187</v>
      </c>
      <c r="B45" s="63">
        <v>1</v>
      </c>
      <c r="C45" s="64" t="s">
        <v>119</v>
      </c>
    </row>
    <row r="46" spans="1:8" ht="16.5" customHeight="1">
      <c r="A46" s="62" t="s">
        <v>188</v>
      </c>
      <c r="B46" s="63">
        <v>1</v>
      </c>
      <c r="C46" s="64" t="s">
        <v>119</v>
      </c>
    </row>
    <row r="47" spans="1:8" ht="19.5" customHeight="1">
      <c r="A47" s="62" t="s">
        <v>189</v>
      </c>
      <c r="B47" s="63">
        <v>1</v>
      </c>
      <c r="C47" s="64" t="s">
        <v>119</v>
      </c>
    </row>
    <row r="48" spans="1:8" ht="17.25" customHeight="1">
      <c r="A48" s="62" t="s">
        <v>190</v>
      </c>
      <c r="B48" s="63" t="s">
        <v>193</v>
      </c>
      <c r="C48" s="64" t="s">
        <v>119</v>
      </c>
    </row>
    <row r="49" spans="1:3" ht="18" customHeight="1">
      <c r="A49" s="62" t="s">
        <v>191</v>
      </c>
      <c r="B49" s="63" t="s">
        <v>193</v>
      </c>
      <c r="C49" s="64" t="s">
        <v>119</v>
      </c>
    </row>
    <row r="50" spans="1:3" ht="18.75" customHeight="1">
      <c r="A50" s="62" t="s">
        <v>192</v>
      </c>
      <c r="B50" s="63">
        <v>1</v>
      </c>
      <c r="C50" s="64" t="s">
        <v>119</v>
      </c>
    </row>
    <row r="52" spans="1:3">
      <c r="A52" s="61" t="s">
        <v>16</v>
      </c>
    </row>
    <row r="53" spans="1:3" ht="17.25" customHeight="1">
      <c r="A53" s="62" t="s">
        <v>13</v>
      </c>
      <c r="B53" s="62" t="s">
        <v>14</v>
      </c>
      <c r="C53" s="62" t="s">
        <v>17</v>
      </c>
    </row>
    <row r="54" spans="1:3" ht="18.75" customHeight="1">
      <c r="A54" s="62" t="s">
        <v>118</v>
      </c>
      <c r="B54" s="65">
        <v>0.9667</v>
      </c>
      <c r="C54" s="64" t="s">
        <v>17</v>
      </c>
    </row>
    <row r="55" spans="1:3" ht="18.75" customHeight="1">
      <c r="A55" s="62" t="s">
        <v>121</v>
      </c>
      <c r="B55" s="63">
        <v>1</v>
      </c>
      <c r="C55" s="64" t="s">
        <v>17</v>
      </c>
    </row>
    <row r="56" spans="1:3" ht="16.5" customHeight="1">
      <c r="A56" s="62" t="s">
        <v>122</v>
      </c>
      <c r="B56" s="63">
        <v>1</v>
      </c>
      <c r="C56" s="64" t="s">
        <v>17</v>
      </c>
    </row>
    <row r="57" spans="1:3" ht="17.25" customHeight="1">
      <c r="A57" s="62" t="s">
        <v>186</v>
      </c>
      <c r="B57" s="63">
        <v>1</v>
      </c>
      <c r="C57" s="64" t="s">
        <v>17</v>
      </c>
    </row>
    <row r="58" spans="1:3" ht="18.75" customHeight="1">
      <c r="A58" s="62" t="s">
        <v>187</v>
      </c>
      <c r="B58" s="63">
        <v>1</v>
      </c>
      <c r="C58" s="64" t="s">
        <v>17</v>
      </c>
    </row>
    <row r="59" spans="1:3" ht="18.75" customHeight="1">
      <c r="A59" s="62" t="s">
        <v>188</v>
      </c>
      <c r="B59" s="63">
        <v>1</v>
      </c>
      <c r="C59" s="64" t="s">
        <v>17</v>
      </c>
    </row>
    <row r="60" spans="1:3" ht="18" customHeight="1">
      <c r="A60" s="62" t="s">
        <v>189</v>
      </c>
      <c r="B60" s="63">
        <v>1</v>
      </c>
      <c r="C60" s="64" t="s">
        <v>17</v>
      </c>
    </row>
    <row r="61" spans="1:3" ht="21" customHeight="1">
      <c r="A61" s="62" t="s">
        <v>190</v>
      </c>
      <c r="B61" s="63">
        <v>1</v>
      </c>
      <c r="C61" s="64" t="s">
        <v>17</v>
      </c>
    </row>
    <row r="62" spans="1:3" ht="22.5" customHeight="1">
      <c r="A62" s="62" t="s">
        <v>191</v>
      </c>
      <c r="B62" s="63">
        <v>1</v>
      </c>
      <c r="C62" s="64" t="s">
        <v>17</v>
      </c>
    </row>
    <row r="63" spans="1:3" ht="21" customHeight="1">
      <c r="A63" s="62" t="s">
        <v>192</v>
      </c>
      <c r="B63" s="63">
        <v>1</v>
      </c>
      <c r="C63" s="64" t="s">
        <v>17</v>
      </c>
    </row>
    <row r="64" spans="1:3" ht="21" customHeight="1">
      <c r="A64" s="66"/>
      <c r="B64" s="67"/>
      <c r="C64" s="66"/>
    </row>
    <row r="65" spans="1:5">
      <c r="A65" s="61" t="s">
        <v>91</v>
      </c>
    </row>
    <row r="66" spans="1:5">
      <c r="A66" s="58" t="s">
        <v>13</v>
      </c>
      <c r="B66" s="58" t="s">
        <v>18</v>
      </c>
      <c r="C66" s="58" t="s">
        <v>19</v>
      </c>
      <c r="D66" s="58" t="s">
        <v>20</v>
      </c>
      <c r="E66" s="58" t="s">
        <v>103</v>
      </c>
    </row>
    <row r="67" spans="1:5" ht="33" customHeight="1">
      <c r="A67" s="58" t="s">
        <v>118</v>
      </c>
      <c r="B67" s="31">
        <v>2</v>
      </c>
      <c r="C67" s="31" t="s">
        <v>120</v>
      </c>
      <c r="D67" s="31">
        <v>0</v>
      </c>
      <c r="E67" s="64" t="s">
        <v>394</v>
      </c>
    </row>
    <row r="68" spans="1:5" ht="37.5" customHeight="1">
      <c r="A68" s="58" t="s">
        <v>121</v>
      </c>
      <c r="B68" s="31">
        <v>1</v>
      </c>
      <c r="C68" s="31" t="s">
        <v>120</v>
      </c>
      <c r="D68" s="31">
        <v>0</v>
      </c>
      <c r="E68" s="64" t="s">
        <v>394</v>
      </c>
    </row>
    <row r="69" spans="1:5" ht="33.75" customHeight="1">
      <c r="A69" s="58" t="s">
        <v>122</v>
      </c>
      <c r="B69" s="31">
        <v>1</v>
      </c>
      <c r="C69" s="31" t="s">
        <v>120</v>
      </c>
      <c r="D69" s="31">
        <v>0</v>
      </c>
      <c r="E69" s="64" t="s">
        <v>394</v>
      </c>
    </row>
    <row r="70" spans="1:5" ht="35.25" customHeight="1">
      <c r="A70" s="58" t="s">
        <v>186</v>
      </c>
      <c r="B70" s="31">
        <v>2</v>
      </c>
      <c r="C70" s="31">
        <v>2</v>
      </c>
      <c r="D70" s="31">
        <v>0</v>
      </c>
      <c r="E70" s="64" t="s">
        <v>394</v>
      </c>
    </row>
    <row r="71" spans="1:5" ht="31.5" customHeight="1">
      <c r="A71" s="58" t="s">
        <v>187</v>
      </c>
      <c r="B71" s="31">
        <v>1</v>
      </c>
      <c r="C71" s="31">
        <v>1</v>
      </c>
      <c r="D71" s="31">
        <v>0</v>
      </c>
      <c r="E71" s="64" t="s">
        <v>394</v>
      </c>
    </row>
    <row r="72" spans="1:5" ht="33.75" customHeight="1">
      <c r="A72" s="58" t="s">
        <v>188</v>
      </c>
      <c r="B72" s="31">
        <v>0</v>
      </c>
      <c r="C72" s="31">
        <v>0</v>
      </c>
      <c r="D72" s="31">
        <v>0</v>
      </c>
      <c r="E72" s="64" t="s">
        <v>394</v>
      </c>
    </row>
    <row r="73" spans="1:5" ht="33" customHeight="1">
      <c r="A73" s="58" t="s">
        <v>259</v>
      </c>
      <c r="B73" s="31">
        <v>0</v>
      </c>
      <c r="C73" s="31">
        <v>0</v>
      </c>
      <c r="D73" s="31">
        <v>0</v>
      </c>
      <c r="E73" s="64" t="s">
        <v>394</v>
      </c>
    </row>
    <row r="74" spans="1:5" ht="37.5" customHeight="1">
      <c r="A74" s="58" t="s">
        <v>190</v>
      </c>
      <c r="B74" s="31">
        <v>1</v>
      </c>
      <c r="C74" s="31">
        <v>1</v>
      </c>
      <c r="D74" s="31">
        <v>0</v>
      </c>
      <c r="E74" s="64" t="s">
        <v>394</v>
      </c>
    </row>
    <row r="75" spans="1:5" ht="38.25" customHeight="1">
      <c r="A75" s="58" t="s">
        <v>191</v>
      </c>
      <c r="B75" s="31">
        <v>2</v>
      </c>
      <c r="C75" s="31">
        <v>2</v>
      </c>
      <c r="D75" s="31">
        <v>0</v>
      </c>
      <c r="E75" s="64" t="s">
        <v>394</v>
      </c>
    </row>
    <row r="76" spans="1:5" ht="31.5" customHeight="1">
      <c r="A76" s="58" t="s">
        <v>192</v>
      </c>
      <c r="B76" s="31">
        <v>0</v>
      </c>
      <c r="C76" s="31">
        <v>0</v>
      </c>
      <c r="D76" s="31">
        <v>0</v>
      </c>
      <c r="E76" s="64" t="s">
        <v>394</v>
      </c>
    </row>
    <row r="77" spans="1:5" ht="37.5" customHeight="1">
      <c r="A77" s="58" t="s">
        <v>260</v>
      </c>
      <c r="B77" s="31">
        <v>1</v>
      </c>
      <c r="C77" s="31">
        <v>1</v>
      </c>
      <c r="D77" s="31">
        <v>0</v>
      </c>
      <c r="E77" s="64" t="s">
        <v>394</v>
      </c>
    </row>
    <row r="78" spans="1:5" ht="30.75" customHeight="1">
      <c r="A78" s="58" t="s">
        <v>261</v>
      </c>
      <c r="B78" s="31">
        <v>1</v>
      </c>
      <c r="C78" s="31">
        <v>1</v>
      </c>
      <c r="D78" s="31">
        <v>0</v>
      </c>
      <c r="E78" s="64" t="s">
        <v>394</v>
      </c>
    </row>
    <row r="84" spans="1:8">
      <c r="A84" s="61" t="s">
        <v>21</v>
      </c>
    </row>
    <row r="85" spans="1:8">
      <c r="A85" s="68" t="s">
        <v>22</v>
      </c>
      <c r="B85" s="68" t="s">
        <v>23</v>
      </c>
      <c r="C85" s="68" t="s">
        <v>24</v>
      </c>
      <c r="D85" s="68" t="s">
        <v>25</v>
      </c>
      <c r="E85" s="68" t="s">
        <v>26</v>
      </c>
      <c r="F85" s="68" t="s">
        <v>27</v>
      </c>
      <c r="G85" s="68" t="s">
        <v>28</v>
      </c>
      <c r="H85" s="68" t="s">
        <v>29</v>
      </c>
    </row>
    <row r="86" spans="1:8" ht="344.25" customHeight="1">
      <c r="A86" s="34">
        <v>1</v>
      </c>
      <c r="B86" s="69" t="s">
        <v>123</v>
      </c>
      <c r="C86" s="70" t="s">
        <v>412</v>
      </c>
      <c r="D86" s="71" t="s">
        <v>124</v>
      </c>
      <c r="E86" s="71" t="s">
        <v>125</v>
      </c>
      <c r="F86" s="72">
        <v>71481763455</v>
      </c>
      <c r="G86" s="73">
        <v>0.61</v>
      </c>
      <c r="H86" s="71" t="s">
        <v>413</v>
      </c>
    </row>
    <row r="87" spans="1:8" ht="18.75" customHeight="1">
      <c r="A87" s="74"/>
      <c r="B87" s="75"/>
      <c r="C87" s="76"/>
      <c r="D87" s="76"/>
      <c r="E87" s="76"/>
      <c r="F87" s="77"/>
      <c r="G87" s="78"/>
      <c r="H87" s="76"/>
    </row>
    <row r="88" spans="1:8" ht="22.5" customHeight="1">
      <c r="A88" s="61" t="s">
        <v>291</v>
      </c>
      <c r="G88" s="78"/>
      <c r="H88" s="76"/>
    </row>
    <row r="89" spans="1:8" ht="15.75" customHeight="1">
      <c r="A89" s="197" t="s">
        <v>292</v>
      </c>
      <c r="B89" s="198"/>
      <c r="C89" s="198"/>
      <c r="D89" s="198"/>
      <c r="E89" s="198"/>
      <c r="F89" s="199"/>
      <c r="G89" s="78"/>
      <c r="H89" s="76"/>
    </row>
    <row r="90" spans="1:8" ht="19.5" customHeight="1">
      <c r="A90" s="68" t="s">
        <v>22</v>
      </c>
      <c r="B90" s="68" t="s">
        <v>23</v>
      </c>
      <c r="C90" s="68" t="s">
        <v>293</v>
      </c>
      <c r="D90" s="68" t="s">
        <v>294</v>
      </c>
      <c r="E90" s="68" t="s">
        <v>295</v>
      </c>
      <c r="F90" s="68" t="s">
        <v>296</v>
      </c>
      <c r="G90" s="78"/>
      <c r="H90" s="76"/>
    </row>
    <row r="91" spans="1:8">
      <c r="A91" s="200" t="s">
        <v>297</v>
      </c>
      <c r="B91" s="201"/>
      <c r="C91" s="201"/>
      <c r="D91" s="201"/>
      <c r="E91" s="201"/>
      <c r="F91" s="202"/>
      <c r="G91" s="78"/>
      <c r="H91" s="76"/>
    </row>
    <row r="92" spans="1:8">
      <c r="A92" s="79"/>
    </row>
    <row r="93" spans="1:8">
      <c r="A93" s="61" t="s">
        <v>30</v>
      </c>
    </row>
    <row r="94" spans="1:8" ht="42" customHeight="1">
      <c r="A94" s="80" t="s">
        <v>22</v>
      </c>
      <c r="B94" s="80" t="s">
        <v>23</v>
      </c>
      <c r="C94" s="80" t="s">
        <v>24</v>
      </c>
      <c r="D94" s="80" t="s">
        <v>25</v>
      </c>
      <c r="E94" s="80" t="s">
        <v>26</v>
      </c>
      <c r="F94" s="80" t="s">
        <v>28</v>
      </c>
      <c r="G94" s="80" t="s">
        <v>77</v>
      </c>
      <c r="H94" s="81" t="s">
        <v>78</v>
      </c>
    </row>
    <row r="95" spans="1:8" s="83" customFormat="1" ht="208.5" customHeight="1">
      <c r="A95" s="34">
        <v>1</v>
      </c>
      <c r="B95" s="69" t="s">
        <v>126</v>
      </c>
      <c r="C95" s="71" t="s">
        <v>127</v>
      </c>
      <c r="D95" s="82" t="s">
        <v>408</v>
      </c>
      <c r="E95" s="69" t="s">
        <v>128</v>
      </c>
      <c r="F95" s="71" t="s">
        <v>396</v>
      </c>
      <c r="G95" s="71" t="s">
        <v>402</v>
      </c>
      <c r="H95" s="36" t="s">
        <v>414</v>
      </c>
    </row>
    <row r="96" spans="1:8" s="83" customFormat="1" ht="409.6" customHeight="1">
      <c r="A96" s="34">
        <v>2</v>
      </c>
      <c r="B96" s="69" t="s">
        <v>129</v>
      </c>
      <c r="C96" s="71" t="s">
        <v>130</v>
      </c>
      <c r="D96" s="84" t="s">
        <v>409</v>
      </c>
      <c r="E96" s="69" t="s">
        <v>128</v>
      </c>
      <c r="F96" s="71" t="s">
        <v>397</v>
      </c>
      <c r="G96" s="85" t="s">
        <v>403</v>
      </c>
      <c r="H96" s="36" t="s">
        <v>415</v>
      </c>
    </row>
    <row r="97" spans="1:8" s="83" customFormat="1" ht="219" customHeight="1">
      <c r="A97" s="34">
        <v>3</v>
      </c>
      <c r="B97" s="69" t="s">
        <v>131</v>
      </c>
      <c r="C97" s="71" t="s">
        <v>132</v>
      </c>
      <c r="D97" s="84" t="s">
        <v>398</v>
      </c>
      <c r="E97" s="69" t="s">
        <v>128</v>
      </c>
      <c r="F97" s="71" t="s">
        <v>399</v>
      </c>
      <c r="G97" s="86" t="s">
        <v>404</v>
      </c>
      <c r="H97" s="36" t="s">
        <v>416</v>
      </c>
    </row>
    <row r="98" spans="1:8" s="83" customFormat="1" ht="256.5">
      <c r="A98" s="34">
        <v>4</v>
      </c>
      <c r="B98" s="69" t="s">
        <v>133</v>
      </c>
      <c r="C98" s="71" t="s">
        <v>134</v>
      </c>
      <c r="D98" s="84" t="s">
        <v>410</v>
      </c>
      <c r="E98" s="69" t="s">
        <v>128</v>
      </c>
      <c r="F98" s="71" t="s">
        <v>400</v>
      </c>
      <c r="G98" s="86" t="s">
        <v>405</v>
      </c>
      <c r="H98" s="36" t="s">
        <v>417</v>
      </c>
    </row>
    <row r="99" spans="1:8" s="83" customFormat="1" ht="189" customHeight="1">
      <c r="A99" s="34">
        <v>5</v>
      </c>
      <c r="B99" s="71" t="s">
        <v>135</v>
      </c>
      <c r="C99" s="71" t="s">
        <v>136</v>
      </c>
      <c r="D99" s="84" t="s">
        <v>411</v>
      </c>
      <c r="E99" s="69" t="s">
        <v>128</v>
      </c>
      <c r="F99" s="71" t="s">
        <v>401</v>
      </c>
      <c r="G99" s="70" t="s">
        <v>406</v>
      </c>
      <c r="H99" s="36" t="s">
        <v>418</v>
      </c>
    </row>
    <row r="101" spans="1:8">
      <c r="A101" s="61" t="s">
        <v>31</v>
      </c>
    </row>
    <row r="102" spans="1:8" ht="28.5">
      <c r="A102" s="87" t="s">
        <v>32</v>
      </c>
      <c r="B102" s="88" t="s">
        <v>33</v>
      </c>
      <c r="C102" s="87" t="s">
        <v>34</v>
      </c>
      <c r="D102" s="87" t="s">
        <v>35</v>
      </c>
      <c r="E102" s="88" t="s">
        <v>36</v>
      </c>
      <c r="F102" s="87" t="s">
        <v>37</v>
      </c>
    </row>
    <row r="103" spans="1:8" ht="33.75">
      <c r="A103" s="31">
        <v>388864</v>
      </c>
      <c r="B103" s="25" t="s">
        <v>137</v>
      </c>
      <c r="C103" s="26">
        <v>39900000</v>
      </c>
      <c r="D103" s="27" t="s">
        <v>138</v>
      </c>
      <c r="E103" s="27" t="s">
        <v>139</v>
      </c>
      <c r="F103" s="17" t="s">
        <v>140</v>
      </c>
    </row>
    <row r="104" spans="1:8" ht="33.75">
      <c r="A104" s="27">
        <v>390213</v>
      </c>
      <c r="B104" s="28" t="s">
        <v>141</v>
      </c>
      <c r="C104" s="26">
        <v>247100000</v>
      </c>
      <c r="D104" s="27" t="s">
        <v>142</v>
      </c>
      <c r="E104" s="27" t="s">
        <v>139</v>
      </c>
      <c r="F104" s="17" t="s">
        <v>143</v>
      </c>
    </row>
    <row r="105" spans="1:8" ht="28.5">
      <c r="A105" s="27">
        <v>390180</v>
      </c>
      <c r="B105" s="28" t="s">
        <v>144</v>
      </c>
      <c r="C105" s="26">
        <v>30000000</v>
      </c>
      <c r="D105" s="27" t="s">
        <v>145</v>
      </c>
      <c r="E105" s="29" t="s">
        <v>146</v>
      </c>
      <c r="F105" s="17" t="s">
        <v>147</v>
      </c>
    </row>
    <row r="106" spans="1:8" ht="33.75">
      <c r="A106" s="31">
        <v>376242</v>
      </c>
      <c r="B106" s="25" t="s">
        <v>148</v>
      </c>
      <c r="C106" s="30">
        <v>249000000</v>
      </c>
      <c r="D106" s="31" t="s">
        <v>149</v>
      </c>
      <c r="E106" s="31" t="s">
        <v>139</v>
      </c>
      <c r="F106" s="23" t="s">
        <v>150</v>
      </c>
    </row>
    <row r="107" spans="1:8" ht="33.75">
      <c r="A107" s="27">
        <v>376461</v>
      </c>
      <c r="B107" s="25" t="s">
        <v>151</v>
      </c>
      <c r="C107" s="30">
        <v>332976000</v>
      </c>
      <c r="D107" s="31" t="s">
        <v>152</v>
      </c>
      <c r="E107" s="31" t="s">
        <v>139</v>
      </c>
      <c r="F107" s="23" t="s">
        <v>153</v>
      </c>
    </row>
    <row r="108" spans="1:8" ht="33.75">
      <c r="A108" s="27">
        <v>384178</v>
      </c>
      <c r="B108" s="28" t="s">
        <v>154</v>
      </c>
      <c r="C108" s="26">
        <v>698320000</v>
      </c>
      <c r="D108" s="27" t="s">
        <v>155</v>
      </c>
      <c r="E108" s="27" t="s">
        <v>139</v>
      </c>
      <c r="F108" s="17" t="s">
        <v>156</v>
      </c>
    </row>
    <row r="109" spans="1:8" ht="33.75">
      <c r="A109" s="27">
        <v>387673</v>
      </c>
      <c r="B109" s="28" t="s">
        <v>157</v>
      </c>
      <c r="C109" s="26">
        <v>170000000</v>
      </c>
      <c r="D109" s="27" t="s">
        <v>158</v>
      </c>
      <c r="E109" s="27" t="s">
        <v>139</v>
      </c>
      <c r="F109" s="17" t="s">
        <v>159</v>
      </c>
    </row>
    <row r="110" spans="1:8" ht="33.75">
      <c r="A110" s="31">
        <v>396940</v>
      </c>
      <c r="B110" s="25" t="s">
        <v>194</v>
      </c>
      <c r="C110" s="26">
        <v>15000000</v>
      </c>
      <c r="D110" s="27" t="s">
        <v>419</v>
      </c>
      <c r="E110" s="27" t="s">
        <v>139</v>
      </c>
      <c r="F110" s="17" t="s">
        <v>195</v>
      </c>
    </row>
    <row r="111" spans="1:8" ht="33.75">
      <c r="A111" s="27">
        <v>393980</v>
      </c>
      <c r="B111" s="28" t="s">
        <v>196</v>
      </c>
      <c r="C111" s="26">
        <v>135322696</v>
      </c>
      <c r="D111" s="27" t="s">
        <v>420</v>
      </c>
      <c r="E111" s="27" t="s">
        <v>139</v>
      </c>
      <c r="F111" s="17" t="s">
        <v>197</v>
      </c>
    </row>
    <row r="112" spans="1:8" ht="28.5">
      <c r="A112" s="27">
        <v>393646</v>
      </c>
      <c r="B112" s="28" t="s">
        <v>198</v>
      </c>
      <c r="C112" s="26">
        <v>150000000</v>
      </c>
      <c r="D112" s="27" t="s">
        <v>421</v>
      </c>
      <c r="E112" s="27" t="s">
        <v>139</v>
      </c>
      <c r="F112" s="17" t="s">
        <v>199</v>
      </c>
    </row>
    <row r="113" spans="1:8" ht="33.75">
      <c r="A113" s="31">
        <v>393808</v>
      </c>
      <c r="B113" s="25" t="s">
        <v>148</v>
      </c>
      <c r="C113" s="30">
        <v>395250000</v>
      </c>
      <c r="D113" s="31" t="s">
        <v>422</v>
      </c>
      <c r="E113" s="31" t="s">
        <v>139</v>
      </c>
      <c r="F113" s="23" t="s">
        <v>200</v>
      </c>
    </row>
    <row r="114" spans="1:8" ht="33.75">
      <c r="A114" s="27">
        <v>386067</v>
      </c>
      <c r="B114" s="25" t="s">
        <v>201</v>
      </c>
      <c r="C114" s="30">
        <v>374045900</v>
      </c>
      <c r="D114" s="31" t="s">
        <v>202</v>
      </c>
      <c r="E114" s="31" t="s">
        <v>139</v>
      </c>
      <c r="F114" s="23" t="s">
        <v>203</v>
      </c>
    </row>
    <row r="115" spans="1:8" ht="33.75">
      <c r="A115" s="27">
        <v>387527</v>
      </c>
      <c r="B115" s="28" t="s">
        <v>204</v>
      </c>
      <c r="C115" s="26">
        <v>12609450</v>
      </c>
      <c r="D115" s="27" t="s">
        <v>423</v>
      </c>
      <c r="E115" s="27" t="s">
        <v>139</v>
      </c>
      <c r="F115" s="17" t="s">
        <v>205</v>
      </c>
    </row>
    <row r="116" spans="1:8" ht="28.5">
      <c r="A116" s="27">
        <v>393984</v>
      </c>
      <c r="B116" s="28" t="s">
        <v>206</v>
      </c>
      <c r="C116" s="26">
        <v>60000000</v>
      </c>
      <c r="D116" s="27"/>
      <c r="E116" s="29" t="s">
        <v>207</v>
      </c>
      <c r="F116" s="17" t="s">
        <v>208</v>
      </c>
    </row>
    <row r="117" spans="1:8" ht="33.75">
      <c r="A117" s="27">
        <v>397151</v>
      </c>
      <c r="B117" s="28" t="s">
        <v>209</v>
      </c>
      <c r="C117" s="26">
        <v>60000000</v>
      </c>
      <c r="D117" s="27"/>
      <c r="E117" s="29" t="s">
        <v>207</v>
      </c>
      <c r="F117" s="17" t="s">
        <v>210</v>
      </c>
    </row>
    <row r="118" spans="1:8" ht="28.5">
      <c r="A118" s="27">
        <v>393920</v>
      </c>
      <c r="B118" s="28" t="s">
        <v>211</v>
      </c>
      <c r="C118" s="26">
        <v>200000000</v>
      </c>
      <c r="D118" s="27"/>
      <c r="E118" s="27" t="s">
        <v>212</v>
      </c>
      <c r="F118" s="17" t="s">
        <v>213</v>
      </c>
    </row>
    <row r="119" spans="1:8" ht="28.5">
      <c r="A119" s="27">
        <v>393988</v>
      </c>
      <c r="B119" s="28" t="s">
        <v>214</v>
      </c>
      <c r="C119" s="26">
        <v>540000000</v>
      </c>
      <c r="D119" s="27"/>
      <c r="E119" s="27" t="s">
        <v>212</v>
      </c>
      <c r="F119" s="17" t="s">
        <v>215</v>
      </c>
    </row>
    <row r="120" spans="1:8" ht="28.5">
      <c r="A120" s="27">
        <v>399381</v>
      </c>
      <c r="B120" s="28" t="s">
        <v>216</v>
      </c>
      <c r="C120" s="26">
        <v>220000000</v>
      </c>
      <c r="D120" s="27"/>
      <c r="E120" s="27" t="s">
        <v>217</v>
      </c>
      <c r="F120" s="17" t="s">
        <v>218</v>
      </c>
    </row>
    <row r="121" spans="1:8" ht="42.75">
      <c r="A121" s="27">
        <v>399228</v>
      </c>
      <c r="B121" s="28" t="s">
        <v>219</v>
      </c>
      <c r="C121" s="26">
        <v>6000000000</v>
      </c>
      <c r="D121" s="27"/>
      <c r="E121" s="27" t="s">
        <v>217</v>
      </c>
      <c r="F121" s="17" t="s">
        <v>220</v>
      </c>
    </row>
    <row r="122" spans="1:8" ht="42.75">
      <c r="A122" s="35">
        <v>399228</v>
      </c>
      <c r="B122" s="32" t="s">
        <v>262</v>
      </c>
      <c r="C122" s="33">
        <v>4807000000</v>
      </c>
      <c r="D122" s="34" t="s">
        <v>263</v>
      </c>
      <c r="E122" s="35" t="s">
        <v>264</v>
      </c>
      <c r="F122" s="18" t="s">
        <v>265</v>
      </c>
    </row>
    <row r="123" spans="1:8" ht="33.75">
      <c r="A123" s="35">
        <v>399381</v>
      </c>
      <c r="B123" s="32" t="s">
        <v>216</v>
      </c>
      <c r="C123" s="33">
        <v>212336000</v>
      </c>
      <c r="D123" s="36" t="s">
        <v>331</v>
      </c>
      <c r="E123" s="35" t="s">
        <v>264</v>
      </c>
      <c r="F123" s="18" t="s">
        <v>266</v>
      </c>
    </row>
    <row r="124" spans="1:8" ht="33.75">
      <c r="A124" s="35">
        <v>393920</v>
      </c>
      <c r="B124" s="32" t="s">
        <v>267</v>
      </c>
      <c r="C124" s="33">
        <v>197800000</v>
      </c>
      <c r="D124" s="34" t="s">
        <v>268</v>
      </c>
      <c r="E124" s="35" t="s">
        <v>264</v>
      </c>
      <c r="F124" s="18" t="s">
        <v>269</v>
      </c>
    </row>
    <row r="125" spans="1:8" ht="33.75">
      <c r="A125" s="38">
        <v>398745</v>
      </c>
      <c r="B125" s="41" t="s">
        <v>298</v>
      </c>
      <c r="C125" s="37" t="s">
        <v>299</v>
      </c>
      <c r="D125" s="38" t="s">
        <v>300</v>
      </c>
      <c r="E125" s="38" t="s">
        <v>139</v>
      </c>
      <c r="F125" s="23" t="s">
        <v>301</v>
      </c>
    </row>
    <row r="126" spans="1:8" ht="42.75">
      <c r="A126" s="38">
        <v>404177</v>
      </c>
      <c r="B126" s="89" t="s">
        <v>427</v>
      </c>
      <c r="C126" s="39">
        <v>39417000</v>
      </c>
      <c r="D126" s="38" t="s">
        <v>302</v>
      </c>
      <c r="E126" s="38" t="s">
        <v>139</v>
      </c>
      <c r="F126" s="23" t="s">
        <v>303</v>
      </c>
    </row>
    <row r="127" spans="1:8" ht="33.75">
      <c r="A127" s="38">
        <v>393908</v>
      </c>
      <c r="B127" s="41" t="s">
        <v>304</v>
      </c>
      <c r="C127" s="39">
        <v>80000000</v>
      </c>
      <c r="D127" s="38" t="s">
        <v>305</v>
      </c>
      <c r="E127" s="38" t="s">
        <v>139</v>
      </c>
      <c r="F127" s="23" t="s">
        <v>306</v>
      </c>
    </row>
    <row r="128" spans="1:8" ht="42.75">
      <c r="A128" s="38">
        <v>403618</v>
      </c>
      <c r="B128" s="89" t="s">
        <v>430</v>
      </c>
      <c r="C128" s="39">
        <v>200000000</v>
      </c>
      <c r="D128" s="38" t="s">
        <v>307</v>
      </c>
      <c r="E128" s="38" t="s">
        <v>308</v>
      </c>
      <c r="F128" s="23" t="s">
        <v>309</v>
      </c>
      <c r="H128" s="51" t="s">
        <v>428</v>
      </c>
    </row>
    <row r="129" spans="1:8" ht="42.75">
      <c r="A129" s="38">
        <v>401579</v>
      </c>
      <c r="B129" s="89" t="s">
        <v>431</v>
      </c>
      <c r="C129" s="39">
        <v>20000000</v>
      </c>
      <c r="D129" s="38" t="s">
        <v>310</v>
      </c>
      <c r="E129" s="38" t="s">
        <v>308</v>
      </c>
      <c r="F129" s="23" t="s">
        <v>311</v>
      </c>
      <c r="H129" s="51" t="s">
        <v>429</v>
      </c>
    </row>
    <row r="130" spans="1:8" ht="33.75">
      <c r="A130" s="38">
        <v>400315</v>
      </c>
      <c r="B130" s="41" t="s">
        <v>312</v>
      </c>
      <c r="C130" s="39">
        <v>73500000</v>
      </c>
      <c r="D130" s="38" t="s">
        <v>138</v>
      </c>
      <c r="E130" s="38" t="s">
        <v>313</v>
      </c>
      <c r="F130" s="23" t="s">
        <v>314</v>
      </c>
    </row>
    <row r="131" spans="1:8" ht="33.75">
      <c r="A131" s="38">
        <v>393890</v>
      </c>
      <c r="B131" s="41" t="s">
        <v>315</v>
      </c>
      <c r="C131" s="39">
        <v>417094583</v>
      </c>
      <c r="D131" s="38" t="s">
        <v>316</v>
      </c>
      <c r="E131" s="38" t="s">
        <v>308</v>
      </c>
      <c r="F131" s="23" t="s">
        <v>317</v>
      </c>
    </row>
    <row r="132" spans="1:8" ht="42.75">
      <c r="A132" s="38">
        <v>393643</v>
      </c>
      <c r="B132" s="41" t="s">
        <v>318</v>
      </c>
      <c r="C132" s="39">
        <v>800000000</v>
      </c>
      <c r="D132" s="38" t="s">
        <v>319</v>
      </c>
      <c r="E132" s="38" t="s">
        <v>320</v>
      </c>
      <c r="F132" s="23" t="s">
        <v>321</v>
      </c>
    </row>
    <row r="133" spans="1:8" ht="42.75">
      <c r="A133" s="38">
        <v>403738</v>
      </c>
      <c r="B133" s="41" t="s">
        <v>322</v>
      </c>
      <c r="C133" s="39">
        <v>180000000</v>
      </c>
      <c r="D133" s="38" t="s">
        <v>323</v>
      </c>
      <c r="E133" s="38" t="s">
        <v>139</v>
      </c>
      <c r="F133" s="19" t="s">
        <v>324</v>
      </c>
    </row>
    <row r="134" spans="1:8" ht="42.75">
      <c r="A134" s="38">
        <v>403742</v>
      </c>
      <c r="B134" s="41" t="s">
        <v>322</v>
      </c>
      <c r="C134" s="39">
        <v>629000000</v>
      </c>
      <c r="D134" s="38" t="s">
        <v>325</v>
      </c>
      <c r="E134" s="38" t="s">
        <v>313</v>
      </c>
      <c r="F134" s="23" t="s">
        <v>326</v>
      </c>
    </row>
    <row r="135" spans="1:8" ht="42.75">
      <c r="A135" s="38">
        <v>403721</v>
      </c>
      <c r="B135" s="41" t="s">
        <v>327</v>
      </c>
      <c r="C135" s="39">
        <v>295486000</v>
      </c>
      <c r="D135" s="38" t="s">
        <v>328</v>
      </c>
      <c r="E135" s="38" t="s">
        <v>272</v>
      </c>
      <c r="F135" s="23" t="s">
        <v>329</v>
      </c>
    </row>
    <row r="136" spans="1:8" ht="42.75">
      <c r="A136" s="38">
        <v>403524</v>
      </c>
      <c r="B136" s="41" t="s">
        <v>330</v>
      </c>
      <c r="C136" s="39">
        <v>346293750</v>
      </c>
      <c r="D136" s="38" t="s">
        <v>331</v>
      </c>
      <c r="E136" s="38" t="s">
        <v>308</v>
      </c>
      <c r="F136" s="23" t="s">
        <v>332</v>
      </c>
    </row>
    <row r="137" spans="1:8" ht="22.5">
      <c r="A137" s="203">
        <v>400253</v>
      </c>
      <c r="B137" s="204" t="s">
        <v>333</v>
      </c>
      <c r="C137" s="39">
        <v>43252627</v>
      </c>
      <c r="D137" s="38" t="s">
        <v>334</v>
      </c>
      <c r="E137" s="38" t="s">
        <v>308</v>
      </c>
      <c r="F137" s="19" t="s">
        <v>335</v>
      </c>
    </row>
    <row r="138" spans="1:8" ht="22.5">
      <c r="A138" s="203"/>
      <c r="B138" s="204"/>
      <c r="C138" s="39">
        <v>977779376</v>
      </c>
      <c r="D138" s="38" t="s">
        <v>325</v>
      </c>
      <c r="E138" s="38" t="s">
        <v>139</v>
      </c>
      <c r="F138" s="19" t="s">
        <v>336</v>
      </c>
    </row>
    <row r="139" spans="1:8" ht="22.5">
      <c r="A139" s="203"/>
      <c r="B139" s="204"/>
      <c r="C139" s="39">
        <v>202373000</v>
      </c>
      <c r="D139" s="38" t="s">
        <v>424</v>
      </c>
      <c r="E139" s="38" t="s">
        <v>139</v>
      </c>
      <c r="F139" s="19" t="s">
        <v>337</v>
      </c>
    </row>
    <row r="140" spans="1:8" ht="22.5">
      <c r="A140" s="203"/>
      <c r="B140" s="204"/>
      <c r="C140" s="39">
        <v>271673475</v>
      </c>
      <c r="D140" s="38" t="s">
        <v>425</v>
      </c>
      <c r="E140" s="38" t="s">
        <v>308</v>
      </c>
      <c r="F140" s="19" t="s">
        <v>338</v>
      </c>
    </row>
    <row r="141" spans="1:8" ht="22.5">
      <c r="A141" s="203"/>
      <c r="B141" s="204"/>
      <c r="C141" s="39">
        <v>149000000</v>
      </c>
      <c r="D141" s="38" t="s">
        <v>339</v>
      </c>
      <c r="E141" s="38" t="s">
        <v>308</v>
      </c>
      <c r="F141" s="19" t="s">
        <v>340</v>
      </c>
    </row>
    <row r="142" spans="1:8" ht="22.5">
      <c r="A142" s="203"/>
      <c r="B142" s="204"/>
      <c r="C142" s="39">
        <v>88040000</v>
      </c>
      <c r="D142" s="38" t="s">
        <v>341</v>
      </c>
      <c r="E142" s="38" t="s">
        <v>308</v>
      </c>
      <c r="F142" s="19" t="s">
        <v>342</v>
      </c>
    </row>
    <row r="143" spans="1:8" ht="22.5">
      <c r="A143" s="208">
        <v>400258</v>
      </c>
      <c r="B143" s="205" t="s">
        <v>343</v>
      </c>
      <c r="C143" s="39">
        <v>413079650</v>
      </c>
      <c r="D143" s="38" t="s">
        <v>425</v>
      </c>
      <c r="E143" s="38" t="s">
        <v>139</v>
      </c>
      <c r="F143" s="19" t="s">
        <v>344</v>
      </c>
    </row>
    <row r="144" spans="1:8" ht="22.5">
      <c r="A144" s="209"/>
      <c r="B144" s="206"/>
      <c r="C144" s="39">
        <v>63383200</v>
      </c>
      <c r="D144" s="38" t="s">
        <v>341</v>
      </c>
      <c r="E144" s="38" t="s">
        <v>139</v>
      </c>
      <c r="F144" s="19" t="s">
        <v>345</v>
      </c>
    </row>
    <row r="145" spans="1:7" ht="22.5">
      <c r="A145" s="209"/>
      <c r="B145" s="206"/>
      <c r="C145" s="39">
        <v>177701850</v>
      </c>
      <c r="D145" s="38" t="s">
        <v>325</v>
      </c>
      <c r="E145" s="38" t="s">
        <v>139</v>
      </c>
      <c r="F145" s="19" t="s">
        <v>346</v>
      </c>
    </row>
    <row r="146" spans="1:7" ht="42.75">
      <c r="A146" s="210"/>
      <c r="B146" s="207"/>
      <c r="C146" s="39">
        <v>81500000</v>
      </c>
      <c r="D146" s="38" t="s">
        <v>347</v>
      </c>
      <c r="E146" s="38" t="s">
        <v>139</v>
      </c>
      <c r="F146" s="90" t="s">
        <v>348</v>
      </c>
    </row>
    <row r="147" spans="1:7" ht="28.5">
      <c r="A147" s="38">
        <v>400157</v>
      </c>
      <c r="B147" s="41" t="s">
        <v>432</v>
      </c>
      <c r="C147" s="39">
        <v>7726500</v>
      </c>
      <c r="D147" s="38" t="s">
        <v>349</v>
      </c>
      <c r="E147" s="38" t="s">
        <v>139</v>
      </c>
      <c r="F147" s="19" t="s">
        <v>350</v>
      </c>
    </row>
    <row r="148" spans="1:7" ht="33.75">
      <c r="A148" s="38">
        <v>393981</v>
      </c>
      <c r="B148" s="41" t="s">
        <v>433</v>
      </c>
      <c r="C148" s="39">
        <v>13047940</v>
      </c>
      <c r="D148" s="38" t="s">
        <v>351</v>
      </c>
      <c r="E148" s="38" t="s">
        <v>313</v>
      </c>
      <c r="F148" s="23" t="s">
        <v>352</v>
      </c>
    </row>
    <row r="149" spans="1:7" ht="22.5">
      <c r="A149" s="203">
        <v>401763</v>
      </c>
      <c r="B149" s="204" t="s">
        <v>353</v>
      </c>
      <c r="C149" s="39">
        <v>3195000</v>
      </c>
      <c r="D149" s="38" t="s">
        <v>354</v>
      </c>
      <c r="E149" s="38" t="s">
        <v>308</v>
      </c>
      <c r="F149" s="19" t="s">
        <v>355</v>
      </c>
    </row>
    <row r="150" spans="1:7" ht="22.5">
      <c r="A150" s="203"/>
      <c r="B150" s="204"/>
      <c r="C150" s="39">
        <v>100304573</v>
      </c>
      <c r="D150" s="38" t="s">
        <v>425</v>
      </c>
      <c r="E150" s="38" t="s">
        <v>308</v>
      </c>
      <c r="F150" s="19" t="s">
        <v>356</v>
      </c>
    </row>
    <row r="151" spans="1:7" ht="28.5">
      <c r="A151" s="38">
        <v>393987</v>
      </c>
      <c r="B151" s="41" t="s">
        <v>357</v>
      </c>
      <c r="C151" s="39">
        <v>696361444</v>
      </c>
      <c r="D151" s="38" t="s">
        <v>358</v>
      </c>
      <c r="E151" s="38" t="s">
        <v>313</v>
      </c>
      <c r="F151" s="23" t="s">
        <v>359</v>
      </c>
    </row>
    <row r="152" spans="1:7">
      <c r="A152" s="203">
        <v>393838</v>
      </c>
      <c r="B152" s="204" t="s">
        <v>360</v>
      </c>
      <c r="C152" s="39">
        <v>73616000</v>
      </c>
      <c r="D152" s="40" t="s">
        <v>361</v>
      </c>
      <c r="E152" s="203" t="s">
        <v>308</v>
      </c>
      <c r="F152" s="211" t="s">
        <v>362</v>
      </c>
    </row>
    <row r="153" spans="1:7">
      <c r="A153" s="203"/>
      <c r="B153" s="204"/>
      <c r="C153" s="39">
        <v>167813350</v>
      </c>
      <c r="D153" s="38" t="s">
        <v>363</v>
      </c>
      <c r="E153" s="203"/>
      <c r="F153" s="211"/>
    </row>
    <row r="154" spans="1:7">
      <c r="A154" s="203"/>
      <c r="B154" s="204"/>
      <c r="C154" s="39">
        <v>62726221</v>
      </c>
      <c r="D154" s="38" t="s">
        <v>364</v>
      </c>
      <c r="E154" s="203"/>
      <c r="F154" s="211"/>
    </row>
    <row r="155" spans="1:7">
      <c r="A155" s="203"/>
      <c r="B155" s="204"/>
      <c r="C155" s="39">
        <v>338383200</v>
      </c>
      <c r="D155" s="38" t="s">
        <v>365</v>
      </c>
      <c r="E155" s="203"/>
      <c r="F155" s="211"/>
    </row>
    <row r="156" spans="1:7">
      <c r="A156" s="203"/>
      <c r="B156" s="204"/>
      <c r="C156" s="39">
        <v>2062896</v>
      </c>
      <c r="D156" s="38" t="s">
        <v>366</v>
      </c>
      <c r="E156" s="203"/>
      <c r="F156" s="211"/>
    </row>
    <row r="157" spans="1:7">
      <c r="A157" s="203"/>
      <c r="B157" s="204"/>
      <c r="C157" s="39">
        <v>55461000</v>
      </c>
      <c r="D157" s="38" t="s">
        <v>367</v>
      </c>
      <c r="E157" s="203"/>
      <c r="F157" s="211"/>
    </row>
    <row r="158" spans="1:7" ht="15">
      <c r="A158" s="91"/>
      <c r="B158" s="92"/>
      <c r="C158" s="93"/>
      <c r="D158" s="94"/>
      <c r="E158" s="95"/>
      <c r="F158" s="96"/>
      <c r="G158" s="97"/>
    </row>
    <row r="159" spans="1:7" ht="15">
      <c r="A159" s="91"/>
      <c r="B159" s="92"/>
      <c r="C159" s="93"/>
      <c r="D159" s="94"/>
      <c r="E159" s="95"/>
      <c r="F159" s="96"/>
      <c r="G159" s="97"/>
    </row>
    <row r="160" spans="1:7" ht="15">
      <c r="A160" s="91"/>
      <c r="B160" s="92"/>
      <c r="C160" s="93"/>
      <c r="D160" s="94"/>
      <c r="E160" s="95"/>
      <c r="F160" s="96"/>
      <c r="G160" s="97"/>
    </row>
    <row r="161" spans="1:10" ht="15">
      <c r="A161" s="91"/>
      <c r="B161" s="92"/>
      <c r="C161" s="93"/>
      <c r="D161" s="94"/>
      <c r="E161" s="95"/>
      <c r="F161" s="96"/>
      <c r="G161" s="97"/>
    </row>
    <row r="162" spans="1:10">
      <c r="A162" s="61" t="s">
        <v>38</v>
      </c>
      <c r="G162" s="97"/>
    </row>
    <row r="163" spans="1:10">
      <c r="G163" s="97"/>
    </row>
    <row r="164" spans="1:10" ht="15">
      <c r="A164" s="98" t="s">
        <v>39</v>
      </c>
      <c r="B164" s="98" t="s">
        <v>40</v>
      </c>
      <c r="C164" s="98" t="s">
        <v>23</v>
      </c>
      <c r="D164" s="99" t="s">
        <v>41</v>
      </c>
      <c r="E164" s="99" t="s">
        <v>42</v>
      </c>
      <c r="F164" s="99" t="s">
        <v>43</v>
      </c>
      <c r="G164" s="100" t="s">
        <v>44</v>
      </c>
    </row>
    <row r="165" spans="1:10" s="102" customFormat="1" ht="15">
      <c r="A165" s="45">
        <v>100</v>
      </c>
      <c r="B165" s="101"/>
      <c r="C165" s="46" t="s">
        <v>469</v>
      </c>
      <c r="D165" s="47">
        <f>+SUM(D166:D170)</f>
        <v>39181490204</v>
      </c>
      <c r="E165" s="47">
        <f>+SUM(E166:E170)</f>
        <v>28370344940</v>
      </c>
      <c r="F165" s="47">
        <f>+SUM(F166:F170)</f>
        <v>10811145264</v>
      </c>
      <c r="G165" s="20" t="s">
        <v>160</v>
      </c>
      <c r="I165" s="6"/>
      <c r="J165" s="11"/>
    </row>
    <row r="166" spans="1:10" s="104" customFormat="1">
      <c r="A166" s="103"/>
      <c r="B166" s="48">
        <v>110</v>
      </c>
      <c r="C166" s="49" t="s">
        <v>434</v>
      </c>
      <c r="D166" s="50">
        <v>26147349800</v>
      </c>
      <c r="E166" s="50">
        <v>16180036191</v>
      </c>
      <c r="F166" s="50">
        <f>+D166-E166</f>
        <v>9967313609</v>
      </c>
      <c r="G166" s="20" t="s">
        <v>160</v>
      </c>
      <c r="I166" s="44"/>
      <c r="J166" s="7"/>
    </row>
    <row r="167" spans="1:10" s="104" customFormat="1">
      <c r="A167" s="103"/>
      <c r="B167" s="48">
        <v>120</v>
      </c>
      <c r="C167" s="49" t="s">
        <v>435</v>
      </c>
      <c r="D167" s="50">
        <v>625962242</v>
      </c>
      <c r="E167" s="50">
        <v>531529064</v>
      </c>
      <c r="F167" s="50">
        <f>+D167-E167</f>
        <v>94433178</v>
      </c>
      <c r="G167" s="20" t="s">
        <v>160</v>
      </c>
      <c r="I167" s="44"/>
      <c r="J167" s="8"/>
    </row>
    <row r="168" spans="1:10" s="104" customFormat="1">
      <c r="A168" s="103"/>
      <c r="B168" s="48">
        <v>130</v>
      </c>
      <c r="C168" s="49" t="s">
        <v>436</v>
      </c>
      <c r="D168" s="50">
        <v>8204083046</v>
      </c>
      <c r="E168" s="50">
        <v>8032145925</v>
      </c>
      <c r="F168" s="50">
        <f>+D168-E168</f>
        <v>171937121</v>
      </c>
      <c r="G168" s="20" t="s">
        <v>160</v>
      </c>
      <c r="I168" s="44"/>
      <c r="J168" s="8"/>
    </row>
    <row r="169" spans="1:10" s="104" customFormat="1">
      <c r="A169" s="103"/>
      <c r="B169" s="48">
        <v>140</v>
      </c>
      <c r="C169" s="49" t="s">
        <v>437</v>
      </c>
      <c r="D169" s="50">
        <v>2981500000</v>
      </c>
      <c r="E169" s="50">
        <v>2721549345</v>
      </c>
      <c r="F169" s="50">
        <f>+D169-E169</f>
        <v>259950655</v>
      </c>
      <c r="G169" s="20" t="s">
        <v>160</v>
      </c>
      <c r="I169" s="44"/>
      <c r="J169" s="8"/>
    </row>
    <row r="170" spans="1:10" s="104" customFormat="1">
      <c r="A170" s="103"/>
      <c r="B170" s="48">
        <v>190</v>
      </c>
      <c r="C170" s="49" t="s">
        <v>438</v>
      </c>
      <c r="D170" s="50">
        <v>1222595116</v>
      </c>
      <c r="E170" s="50">
        <v>905084415</v>
      </c>
      <c r="F170" s="50">
        <f>+D170-E170</f>
        <v>317510701</v>
      </c>
      <c r="G170" s="20" t="s">
        <v>160</v>
      </c>
      <c r="I170" s="44"/>
      <c r="J170" s="8"/>
    </row>
    <row r="171" spans="1:10" s="102" customFormat="1" ht="15">
      <c r="A171" s="45">
        <v>200</v>
      </c>
      <c r="B171" s="101"/>
      <c r="C171" s="46" t="s">
        <v>439</v>
      </c>
      <c r="D171" s="47">
        <f>+SUM(D172:D178)</f>
        <v>9430073686</v>
      </c>
      <c r="E171" s="47">
        <f>+SUM(E172:E178)</f>
        <v>4931890429</v>
      </c>
      <c r="F171" s="47">
        <f>D171-E171</f>
        <v>4498183257</v>
      </c>
      <c r="G171" s="20" t="s">
        <v>160</v>
      </c>
      <c r="I171" s="6"/>
      <c r="J171" s="11"/>
    </row>
    <row r="172" spans="1:10" s="104" customFormat="1">
      <c r="A172" s="103"/>
      <c r="B172" s="48">
        <v>210</v>
      </c>
      <c r="C172" s="49" t="s">
        <v>440</v>
      </c>
      <c r="D172" s="50">
        <v>721053754</v>
      </c>
      <c r="E172" s="50">
        <v>453020536</v>
      </c>
      <c r="F172" s="50">
        <f t="shared" ref="F172:F178" si="0">D172-E172</f>
        <v>268033218</v>
      </c>
      <c r="G172" s="20" t="s">
        <v>160</v>
      </c>
      <c r="I172" s="44"/>
      <c r="J172" s="8"/>
    </row>
    <row r="173" spans="1:10" s="104" customFormat="1">
      <c r="A173" s="103"/>
      <c r="B173" s="48">
        <v>220</v>
      </c>
      <c r="C173" s="49" t="s">
        <v>441</v>
      </c>
      <c r="D173" s="50">
        <v>26820000</v>
      </c>
      <c r="E173" s="50">
        <v>1267814</v>
      </c>
      <c r="F173" s="50">
        <f t="shared" si="0"/>
        <v>25552186</v>
      </c>
      <c r="G173" s="20" t="s">
        <v>160</v>
      </c>
      <c r="I173" s="44"/>
      <c r="J173" s="8"/>
    </row>
    <row r="174" spans="1:10" s="104" customFormat="1">
      <c r="A174" s="103"/>
      <c r="B174" s="48">
        <v>230</v>
      </c>
      <c r="C174" s="49" t="s">
        <v>442</v>
      </c>
      <c r="D174" s="50">
        <v>3170936659</v>
      </c>
      <c r="E174" s="50">
        <v>2195311920</v>
      </c>
      <c r="F174" s="50">
        <f t="shared" si="0"/>
        <v>975624739</v>
      </c>
      <c r="G174" s="20" t="s">
        <v>160</v>
      </c>
      <c r="I174" s="44"/>
      <c r="J174" s="9"/>
    </row>
    <row r="175" spans="1:10" s="104" customFormat="1" ht="28.5">
      <c r="A175" s="103"/>
      <c r="B175" s="48">
        <v>240</v>
      </c>
      <c r="C175" s="49" t="s">
        <v>443</v>
      </c>
      <c r="D175" s="50">
        <v>3595589326</v>
      </c>
      <c r="E175" s="50">
        <v>1069085287</v>
      </c>
      <c r="F175" s="50">
        <f t="shared" si="0"/>
        <v>2526504039</v>
      </c>
      <c r="G175" s="20" t="s">
        <v>160</v>
      </c>
      <c r="I175" s="44"/>
      <c r="J175" s="7"/>
    </row>
    <row r="176" spans="1:10" s="104" customFormat="1">
      <c r="A176" s="103"/>
      <c r="B176" s="48">
        <v>260</v>
      </c>
      <c r="C176" s="49" t="s">
        <v>444</v>
      </c>
      <c r="D176" s="50">
        <v>1194451726</v>
      </c>
      <c r="E176" s="50">
        <v>760874588</v>
      </c>
      <c r="F176" s="50">
        <f t="shared" si="0"/>
        <v>433577138</v>
      </c>
      <c r="G176" s="20" t="s">
        <v>160</v>
      </c>
      <c r="I176" s="44"/>
      <c r="J176" s="7"/>
    </row>
    <row r="177" spans="1:10" s="104" customFormat="1">
      <c r="A177" s="103"/>
      <c r="B177" s="48">
        <v>280</v>
      </c>
      <c r="C177" s="49" t="s">
        <v>445</v>
      </c>
      <c r="D177" s="50">
        <v>551962320</v>
      </c>
      <c r="E177" s="50">
        <v>370090910</v>
      </c>
      <c r="F177" s="50">
        <f t="shared" si="0"/>
        <v>181871410</v>
      </c>
      <c r="G177" s="20" t="s">
        <v>160</v>
      </c>
      <c r="I177" s="44"/>
      <c r="J177" s="7"/>
    </row>
    <row r="178" spans="1:10" s="104" customFormat="1">
      <c r="A178" s="103"/>
      <c r="B178" s="48">
        <v>290</v>
      </c>
      <c r="C178" s="49" t="s">
        <v>446</v>
      </c>
      <c r="D178" s="50">
        <v>169259901</v>
      </c>
      <c r="E178" s="50">
        <v>82239374</v>
      </c>
      <c r="F178" s="50">
        <f t="shared" si="0"/>
        <v>87020527</v>
      </c>
      <c r="G178" s="20" t="s">
        <v>160</v>
      </c>
      <c r="I178" s="44"/>
      <c r="J178" s="10"/>
    </row>
    <row r="179" spans="1:10" s="102" customFormat="1" ht="15">
      <c r="A179" s="45">
        <v>300</v>
      </c>
      <c r="B179" s="101"/>
      <c r="C179" s="46" t="s">
        <v>447</v>
      </c>
      <c r="D179" s="47">
        <f>+SUM(D180:D186)</f>
        <v>5299994116</v>
      </c>
      <c r="E179" s="47">
        <f>+SUM(E180:E186)</f>
        <v>1305025027</v>
      </c>
      <c r="F179" s="47">
        <f>D179-E179</f>
        <v>3994969089</v>
      </c>
      <c r="G179" s="20" t="s">
        <v>160</v>
      </c>
      <c r="I179" s="6"/>
      <c r="J179" s="11"/>
    </row>
    <row r="180" spans="1:10" s="104" customFormat="1">
      <c r="A180" s="103"/>
      <c r="B180" s="48">
        <v>310</v>
      </c>
      <c r="C180" s="49" t="s">
        <v>448</v>
      </c>
      <c r="D180" s="50">
        <v>21284000</v>
      </c>
      <c r="E180" s="50">
        <v>0</v>
      </c>
      <c r="F180" s="50">
        <f t="shared" ref="F180:F186" si="1">D180-E180</f>
        <v>21284000</v>
      </c>
      <c r="G180" s="20" t="s">
        <v>160</v>
      </c>
      <c r="I180" s="44"/>
      <c r="J180" s="8"/>
    </row>
    <row r="181" spans="1:10" s="104" customFormat="1">
      <c r="A181" s="103"/>
      <c r="B181" s="48">
        <v>320</v>
      </c>
      <c r="C181" s="49" t="s">
        <v>449</v>
      </c>
      <c r="D181" s="50">
        <v>54797800</v>
      </c>
      <c r="E181" s="50">
        <v>0</v>
      </c>
      <c r="F181" s="50">
        <f t="shared" si="1"/>
        <v>54797800</v>
      </c>
      <c r="G181" s="20" t="s">
        <v>160</v>
      </c>
      <c r="I181" s="44"/>
      <c r="J181" s="7"/>
    </row>
    <row r="182" spans="1:10" s="104" customFormat="1">
      <c r="A182" s="103"/>
      <c r="B182" s="48">
        <v>330</v>
      </c>
      <c r="C182" s="49" t="s">
        <v>450</v>
      </c>
      <c r="D182" s="50">
        <v>717849700</v>
      </c>
      <c r="E182" s="50">
        <v>259956331</v>
      </c>
      <c r="F182" s="50">
        <f t="shared" si="1"/>
        <v>457893369</v>
      </c>
      <c r="G182" s="20" t="s">
        <v>160</v>
      </c>
      <c r="I182" s="44"/>
      <c r="J182" s="8"/>
    </row>
    <row r="183" spans="1:10" s="104" customFormat="1">
      <c r="A183" s="103"/>
      <c r="B183" s="48">
        <v>340</v>
      </c>
      <c r="C183" s="49" t="s">
        <v>451</v>
      </c>
      <c r="D183" s="50">
        <v>435317075</v>
      </c>
      <c r="E183" s="50">
        <v>92574525</v>
      </c>
      <c r="F183" s="50">
        <f t="shared" si="1"/>
        <v>342742550</v>
      </c>
      <c r="G183" s="20" t="s">
        <v>160</v>
      </c>
      <c r="I183" s="44"/>
      <c r="J183" s="10"/>
    </row>
    <row r="184" spans="1:10" s="104" customFormat="1">
      <c r="A184" s="103"/>
      <c r="B184" s="48">
        <v>350</v>
      </c>
      <c r="C184" s="49" t="s">
        <v>452</v>
      </c>
      <c r="D184" s="50">
        <v>2133567900</v>
      </c>
      <c r="E184" s="50">
        <v>220246814</v>
      </c>
      <c r="F184" s="50">
        <f t="shared" si="1"/>
        <v>1913321086</v>
      </c>
      <c r="G184" s="20" t="s">
        <v>160</v>
      </c>
      <c r="I184" s="44"/>
      <c r="J184" s="7"/>
    </row>
    <row r="185" spans="1:10" s="104" customFormat="1">
      <c r="A185" s="103"/>
      <c r="B185" s="48">
        <v>360</v>
      </c>
      <c r="C185" s="49" t="s">
        <v>453</v>
      </c>
      <c r="D185" s="50">
        <v>883355095</v>
      </c>
      <c r="E185" s="50">
        <v>426852486</v>
      </c>
      <c r="F185" s="50">
        <f t="shared" si="1"/>
        <v>456502609</v>
      </c>
      <c r="G185" s="20" t="s">
        <v>160</v>
      </c>
      <c r="I185" s="44"/>
      <c r="J185" s="8"/>
    </row>
    <row r="186" spans="1:10" s="104" customFormat="1">
      <c r="A186" s="103"/>
      <c r="B186" s="48">
        <v>390</v>
      </c>
      <c r="C186" s="49" t="s">
        <v>454</v>
      </c>
      <c r="D186" s="50">
        <v>1053822546</v>
      </c>
      <c r="E186" s="50">
        <v>305394871</v>
      </c>
      <c r="F186" s="50">
        <f t="shared" si="1"/>
        <v>748427675</v>
      </c>
      <c r="G186" s="20" t="s">
        <v>160</v>
      </c>
      <c r="I186" s="44"/>
      <c r="J186" s="7"/>
    </row>
    <row r="187" spans="1:10" s="102" customFormat="1" ht="15">
      <c r="A187" s="45">
        <v>500</v>
      </c>
      <c r="B187" s="101"/>
      <c r="C187" s="46" t="s">
        <v>455</v>
      </c>
      <c r="D187" s="47">
        <f>+SUM(D188:D192)</f>
        <v>15403279181</v>
      </c>
      <c r="E187" s="47">
        <f>+SUM(E188:E192)</f>
        <v>7350617043</v>
      </c>
      <c r="F187" s="47">
        <f t="shared" ref="F187:F200" si="2">D187-E187</f>
        <v>8052662138</v>
      </c>
      <c r="G187" s="20" t="s">
        <v>160</v>
      </c>
      <c r="I187" s="6"/>
      <c r="J187" s="11"/>
    </row>
    <row r="188" spans="1:10" s="104" customFormat="1">
      <c r="A188" s="103"/>
      <c r="B188" s="48">
        <v>520</v>
      </c>
      <c r="C188" s="49" t="s">
        <v>456</v>
      </c>
      <c r="D188" s="50">
        <v>1810239744</v>
      </c>
      <c r="E188" s="50">
        <v>268623636</v>
      </c>
      <c r="F188" s="50">
        <f t="shared" si="2"/>
        <v>1541616108</v>
      </c>
      <c r="G188" s="20" t="s">
        <v>160</v>
      </c>
      <c r="I188" s="44"/>
      <c r="J188" s="7"/>
    </row>
    <row r="189" spans="1:10" s="104" customFormat="1" ht="28.5">
      <c r="A189" s="103"/>
      <c r="B189" s="48">
        <v>530</v>
      </c>
      <c r="C189" s="49" t="s">
        <v>457</v>
      </c>
      <c r="D189" s="50">
        <v>10702726209</v>
      </c>
      <c r="E189" s="50">
        <v>5935825453</v>
      </c>
      <c r="F189" s="50">
        <f t="shared" si="2"/>
        <v>4766900756</v>
      </c>
      <c r="G189" s="20" t="s">
        <v>160</v>
      </c>
      <c r="I189" s="44"/>
      <c r="J189" s="7"/>
    </row>
    <row r="190" spans="1:10" s="104" customFormat="1" ht="28.5">
      <c r="A190" s="103"/>
      <c r="B190" s="48">
        <v>540</v>
      </c>
      <c r="C190" s="49" t="s">
        <v>458</v>
      </c>
      <c r="D190" s="50">
        <v>942192041</v>
      </c>
      <c r="E190" s="50">
        <v>720171682</v>
      </c>
      <c r="F190" s="50">
        <f t="shared" si="2"/>
        <v>222020359</v>
      </c>
      <c r="G190" s="20" t="s">
        <v>160</v>
      </c>
      <c r="I190" s="44"/>
      <c r="J190" s="8"/>
    </row>
    <row r="191" spans="1:10" s="104" customFormat="1">
      <c r="A191" s="103"/>
      <c r="B191" s="48">
        <v>570</v>
      </c>
      <c r="C191" s="49" t="s">
        <v>459</v>
      </c>
      <c r="D191" s="50">
        <v>508795900</v>
      </c>
      <c r="E191" s="50">
        <v>340041727</v>
      </c>
      <c r="F191" s="50">
        <f t="shared" si="2"/>
        <v>168754173</v>
      </c>
      <c r="G191" s="20" t="s">
        <v>160</v>
      </c>
      <c r="I191" s="44"/>
      <c r="J191" s="8"/>
    </row>
    <row r="192" spans="1:10" s="104" customFormat="1">
      <c r="A192" s="103"/>
      <c r="B192" s="48">
        <v>590</v>
      </c>
      <c r="C192" s="49" t="s">
        <v>460</v>
      </c>
      <c r="D192" s="50">
        <v>1439325287</v>
      </c>
      <c r="E192" s="50">
        <v>85954545</v>
      </c>
      <c r="F192" s="50">
        <f t="shared" si="2"/>
        <v>1353370742</v>
      </c>
      <c r="G192" s="20" t="s">
        <v>160</v>
      </c>
      <c r="I192" s="44"/>
      <c r="J192" s="7"/>
    </row>
    <row r="193" spans="1:10" s="102" customFormat="1" ht="15">
      <c r="A193" s="45">
        <v>800</v>
      </c>
      <c r="B193" s="101"/>
      <c r="C193" s="46" t="s">
        <v>461</v>
      </c>
      <c r="D193" s="47">
        <f>+SUM(D194:D195)</f>
        <v>698000000</v>
      </c>
      <c r="E193" s="47">
        <f>+SUM(E194:E195)</f>
        <v>431208026</v>
      </c>
      <c r="F193" s="47">
        <f t="shared" si="2"/>
        <v>266791974</v>
      </c>
      <c r="G193" s="20" t="s">
        <v>160</v>
      </c>
      <c r="I193" s="6"/>
      <c r="J193" s="11"/>
    </row>
    <row r="194" spans="1:10" s="104" customFormat="1">
      <c r="A194" s="103"/>
      <c r="B194" s="48">
        <v>840</v>
      </c>
      <c r="C194" s="49" t="s">
        <v>462</v>
      </c>
      <c r="D194" s="50">
        <v>30000000</v>
      </c>
      <c r="E194" s="50">
        <v>0</v>
      </c>
      <c r="F194" s="50">
        <f t="shared" si="2"/>
        <v>30000000</v>
      </c>
      <c r="G194" s="20" t="s">
        <v>160</v>
      </c>
      <c r="I194" s="44"/>
      <c r="J194" s="8"/>
    </row>
    <row r="195" spans="1:10" s="104" customFormat="1">
      <c r="A195" s="103"/>
      <c r="B195" s="48">
        <v>850</v>
      </c>
      <c r="C195" s="49" t="s">
        <v>463</v>
      </c>
      <c r="D195" s="50">
        <v>668000000</v>
      </c>
      <c r="E195" s="50">
        <v>431208026</v>
      </c>
      <c r="F195" s="50">
        <f t="shared" si="2"/>
        <v>236791974</v>
      </c>
      <c r="G195" s="20" t="s">
        <v>160</v>
      </c>
      <c r="I195" s="44"/>
      <c r="J195" s="7"/>
    </row>
    <row r="196" spans="1:10" s="102" customFormat="1" ht="15">
      <c r="A196" s="45">
        <v>900</v>
      </c>
      <c r="B196" s="101"/>
      <c r="C196" s="46" t="s">
        <v>464</v>
      </c>
      <c r="D196" s="47">
        <f t="shared" ref="D196:E196" si="3">+SUM(D197:D200)</f>
        <v>1468926268</v>
      </c>
      <c r="E196" s="47">
        <f t="shared" si="3"/>
        <v>1327702221</v>
      </c>
      <c r="F196" s="47">
        <f t="shared" si="2"/>
        <v>141224047</v>
      </c>
      <c r="G196" s="20" t="s">
        <v>160</v>
      </c>
      <c r="I196" s="6"/>
      <c r="J196" s="11"/>
    </row>
    <row r="197" spans="1:10" s="102" customFormat="1" ht="28.5">
      <c r="A197" s="45"/>
      <c r="B197" s="48">
        <v>910</v>
      </c>
      <c r="C197" s="49" t="s">
        <v>465</v>
      </c>
      <c r="D197" s="50">
        <v>589515000</v>
      </c>
      <c r="E197" s="50">
        <v>448960953</v>
      </c>
      <c r="F197" s="50">
        <f t="shared" ref="F197:F199" si="4">+D197-E197</f>
        <v>140554047</v>
      </c>
      <c r="G197" s="20" t="s">
        <v>160</v>
      </c>
      <c r="H197" s="104"/>
      <c r="I197" s="44"/>
      <c r="J197" s="11"/>
    </row>
    <row r="198" spans="1:10" s="102" customFormat="1" ht="28.5">
      <c r="A198" s="45"/>
      <c r="B198" s="48">
        <v>920</v>
      </c>
      <c r="C198" s="49" t="s">
        <v>466</v>
      </c>
      <c r="D198" s="50">
        <v>29000000</v>
      </c>
      <c r="E198" s="50">
        <v>28330000</v>
      </c>
      <c r="F198" s="50">
        <f t="shared" si="4"/>
        <v>670000</v>
      </c>
      <c r="G198" s="20" t="s">
        <v>160</v>
      </c>
      <c r="H198" s="104"/>
      <c r="I198" s="44"/>
      <c r="J198" s="11"/>
    </row>
    <row r="199" spans="1:10" s="102" customFormat="1" ht="28.5">
      <c r="A199" s="45"/>
      <c r="B199" s="48">
        <v>960</v>
      </c>
      <c r="C199" s="49" t="s">
        <v>467</v>
      </c>
      <c r="D199" s="50">
        <v>356363427</v>
      </c>
      <c r="E199" s="50">
        <v>356363427</v>
      </c>
      <c r="F199" s="50">
        <f t="shared" si="4"/>
        <v>0</v>
      </c>
      <c r="G199" s="20" t="s">
        <v>160</v>
      </c>
      <c r="H199" s="104"/>
      <c r="I199" s="44"/>
      <c r="J199" s="11"/>
    </row>
    <row r="200" spans="1:10" s="104" customFormat="1" ht="28.5">
      <c r="A200" s="103"/>
      <c r="B200" s="48">
        <v>980</v>
      </c>
      <c r="C200" s="49" t="s">
        <v>468</v>
      </c>
      <c r="D200" s="50">
        <v>494047841</v>
      </c>
      <c r="E200" s="50">
        <v>494047841</v>
      </c>
      <c r="F200" s="50">
        <f t="shared" si="2"/>
        <v>0</v>
      </c>
      <c r="G200" s="20" t="s">
        <v>160</v>
      </c>
      <c r="I200" s="44"/>
      <c r="J200" s="8"/>
    </row>
    <row r="201" spans="1:10" s="102" customFormat="1" ht="13.5" customHeight="1">
      <c r="A201" s="105"/>
      <c r="C201" s="42" t="s">
        <v>89</v>
      </c>
      <c r="D201" s="43">
        <f>D165+D171+D179+D187+D193+D196</f>
        <v>71481763455</v>
      </c>
      <c r="E201" s="43">
        <f>E165+E171+E179+E187+E193+E196</f>
        <v>43716787686</v>
      </c>
      <c r="F201" s="43">
        <f>F165+F171+F179+F187+F193+F196</f>
        <v>27764975769</v>
      </c>
      <c r="G201" s="12"/>
      <c r="I201" s="12"/>
      <c r="J201" s="13"/>
    </row>
    <row r="202" spans="1:10" ht="15">
      <c r="A202" s="52" t="s">
        <v>46</v>
      </c>
    </row>
    <row r="203" spans="1:10">
      <c r="A203" s="61" t="s">
        <v>47</v>
      </c>
    </row>
    <row r="204" spans="1:10" s="53" customFormat="1" ht="30">
      <c r="A204" s="115" t="s">
        <v>22</v>
      </c>
      <c r="B204" s="115" t="s">
        <v>48</v>
      </c>
      <c r="C204" s="115" t="s">
        <v>23</v>
      </c>
      <c r="D204" s="115" t="s">
        <v>49</v>
      </c>
      <c r="E204" s="147" t="s">
        <v>50</v>
      </c>
    </row>
    <row r="205" spans="1:10" ht="99" customHeight="1">
      <c r="A205" s="27">
        <v>1</v>
      </c>
      <c r="B205" s="28" t="s">
        <v>92</v>
      </c>
      <c r="C205" s="107" t="s">
        <v>93</v>
      </c>
      <c r="D205" s="29" t="s">
        <v>94</v>
      </c>
      <c r="E205" s="106" t="s">
        <v>161</v>
      </c>
    </row>
    <row r="206" spans="1:10" ht="95.25" customHeight="1">
      <c r="A206" s="27">
        <v>2</v>
      </c>
      <c r="B206" s="28" t="s">
        <v>95</v>
      </c>
      <c r="C206" s="107" t="s">
        <v>96</v>
      </c>
      <c r="D206" s="29" t="s">
        <v>94</v>
      </c>
      <c r="E206" s="106" t="s">
        <v>162</v>
      </c>
    </row>
    <row r="207" spans="1:10" ht="116.25" customHeight="1">
      <c r="A207" s="27">
        <v>3</v>
      </c>
      <c r="B207" s="107" t="s">
        <v>97</v>
      </c>
      <c r="C207" s="107" t="s">
        <v>163</v>
      </c>
      <c r="D207" s="29" t="s">
        <v>94</v>
      </c>
      <c r="E207" s="106" t="s">
        <v>164</v>
      </c>
    </row>
    <row r="208" spans="1:10" ht="99.75">
      <c r="A208" s="27">
        <v>4</v>
      </c>
      <c r="B208" s="29" t="s">
        <v>270</v>
      </c>
      <c r="C208" s="145" t="s">
        <v>471</v>
      </c>
      <c r="D208" s="146" t="s">
        <v>94</v>
      </c>
      <c r="E208" s="106" t="s">
        <v>164</v>
      </c>
    </row>
    <row r="209" spans="1:6">
      <c r="A209" s="108"/>
      <c r="B209" s="109"/>
      <c r="C209" s="110"/>
      <c r="D209" s="16"/>
      <c r="E209" s="111"/>
    </row>
    <row r="210" spans="1:6" ht="15">
      <c r="A210" s="112" t="s">
        <v>98</v>
      </c>
      <c r="B210" s="113"/>
      <c r="C210" s="113"/>
      <c r="D210" s="114"/>
      <c r="E210" s="114"/>
    </row>
    <row r="211" spans="1:6" ht="30">
      <c r="A211" s="115" t="s">
        <v>99</v>
      </c>
      <c r="B211" s="115" t="s">
        <v>100</v>
      </c>
      <c r="C211" s="115" t="s">
        <v>101</v>
      </c>
      <c r="D211" s="115" t="s">
        <v>45</v>
      </c>
      <c r="E211" s="115" t="s">
        <v>102</v>
      </c>
    </row>
    <row r="212" spans="1:6" ht="57">
      <c r="A212" s="188" t="s">
        <v>165</v>
      </c>
      <c r="B212" s="191" t="s">
        <v>97</v>
      </c>
      <c r="C212" s="25" t="s">
        <v>166</v>
      </c>
      <c r="D212" s="106" t="s">
        <v>161</v>
      </c>
      <c r="E212" s="116" t="s">
        <v>167</v>
      </c>
    </row>
    <row r="213" spans="1:6" ht="57">
      <c r="A213" s="189"/>
      <c r="B213" s="192"/>
      <c r="C213" s="175" t="s">
        <v>168</v>
      </c>
      <c r="D213" s="106" t="s">
        <v>162</v>
      </c>
      <c r="E213" s="116" t="s">
        <v>169</v>
      </c>
    </row>
    <row r="214" spans="1:6" ht="71.25">
      <c r="A214" s="189"/>
      <c r="B214" s="192"/>
      <c r="C214" s="176"/>
      <c r="D214" s="106" t="s">
        <v>164</v>
      </c>
      <c r="E214" s="116" t="s">
        <v>170</v>
      </c>
    </row>
    <row r="215" spans="1:6" ht="57">
      <c r="A215" s="189"/>
      <c r="B215" s="192"/>
      <c r="C215" s="25" t="s">
        <v>171</v>
      </c>
      <c r="D215" s="106" t="s">
        <v>172</v>
      </c>
      <c r="E215" s="116" t="s">
        <v>167</v>
      </c>
    </row>
    <row r="216" spans="1:6" ht="99.75">
      <c r="A216" s="189"/>
      <c r="B216" s="192"/>
      <c r="C216" s="175" t="s">
        <v>173</v>
      </c>
      <c r="D216" s="106" t="s">
        <v>174</v>
      </c>
      <c r="E216" s="116" t="s">
        <v>175</v>
      </c>
    </row>
    <row r="217" spans="1:6" ht="99.75">
      <c r="A217" s="190"/>
      <c r="B217" s="193"/>
      <c r="C217" s="176"/>
      <c r="D217" s="106" t="s">
        <v>176</v>
      </c>
      <c r="E217" s="116" t="s">
        <v>175</v>
      </c>
    </row>
    <row r="218" spans="1:6" ht="57">
      <c r="A218" s="191" t="s">
        <v>177</v>
      </c>
      <c r="B218" s="191" t="s">
        <v>95</v>
      </c>
      <c r="C218" s="25" t="s">
        <v>178</v>
      </c>
      <c r="D218" s="64" t="s">
        <v>161</v>
      </c>
      <c r="E218" s="116" t="s">
        <v>179</v>
      </c>
    </row>
    <row r="219" spans="1:6" ht="57">
      <c r="A219" s="193"/>
      <c r="B219" s="193"/>
      <c r="C219" s="25" t="s">
        <v>180</v>
      </c>
      <c r="D219" s="64" t="s">
        <v>162</v>
      </c>
      <c r="E219" s="116" t="s">
        <v>179</v>
      </c>
    </row>
    <row r="220" spans="1:6" ht="18.75" customHeight="1">
      <c r="A220" s="117"/>
      <c r="B220" s="117"/>
      <c r="C220" s="118"/>
      <c r="D220" s="119"/>
      <c r="E220" s="120"/>
    </row>
    <row r="221" spans="1:6" ht="18.75" customHeight="1">
      <c r="A221" s="61" t="s">
        <v>51</v>
      </c>
      <c r="B221" s="121"/>
      <c r="C221" s="122"/>
      <c r="D221" s="123"/>
      <c r="E221" s="124"/>
    </row>
    <row r="222" spans="1:6" s="53" customFormat="1" ht="15">
      <c r="A222" s="115" t="s">
        <v>52</v>
      </c>
      <c r="B222" s="115" t="s">
        <v>53</v>
      </c>
      <c r="C222" s="115" t="s">
        <v>23</v>
      </c>
      <c r="D222" s="148" t="s">
        <v>109</v>
      </c>
      <c r="E222" s="115" t="s">
        <v>54</v>
      </c>
      <c r="F222" s="115" t="s">
        <v>45</v>
      </c>
    </row>
    <row r="223" spans="1:6" ht="74.25" customHeight="1">
      <c r="A223" s="62">
        <v>11058</v>
      </c>
      <c r="B223" s="149">
        <v>44245</v>
      </c>
      <c r="C223" s="150" t="s">
        <v>236</v>
      </c>
      <c r="D223" s="62" t="s">
        <v>181</v>
      </c>
      <c r="E223" s="62" t="s">
        <v>183</v>
      </c>
      <c r="F223" s="24" t="s">
        <v>182</v>
      </c>
    </row>
    <row r="224" spans="1:6" ht="69" customHeight="1">
      <c r="A224" s="62">
        <v>10681</v>
      </c>
      <c r="B224" s="149">
        <v>44147</v>
      </c>
      <c r="C224" s="25" t="s">
        <v>237</v>
      </c>
      <c r="D224" s="62" t="s">
        <v>221</v>
      </c>
      <c r="E224" s="62" t="s">
        <v>222</v>
      </c>
      <c r="F224" s="24" t="s">
        <v>223</v>
      </c>
    </row>
    <row r="225" spans="1:13" ht="82.5" customHeight="1">
      <c r="A225" s="194">
        <v>10693</v>
      </c>
      <c r="B225" s="195">
        <v>44148</v>
      </c>
      <c r="C225" s="25" t="s">
        <v>238</v>
      </c>
      <c r="D225" s="194" t="s">
        <v>221</v>
      </c>
      <c r="E225" s="194" t="s">
        <v>222</v>
      </c>
      <c r="F225" s="196" t="s">
        <v>224</v>
      </c>
    </row>
    <row r="226" spans="1:13" ht="39.75" hidden="1" customHeight="1">
      <c r="A226" s="194"/>
      <c r="B226" s="195"/>
      <c r="C226" s="25"/>
      <c r="D226" s="194"/>
      <c r="E226" s="194"/>
      <c r="F226" s="196"/>
    </row>
    <row r="227" spans="1:13" ht="69.75" customHeight="1">
      <c r="A227" s="62">
        <v>10838</v>
      </c>
      <c r="B227" s="149">
        <v>44174</v>
      </c>
      <c r="C227" s="89" t="s">
        <v>393</v>
      </c>
      <c r="D227" s="62" t="s">
        <v>221</v>
      </c>
      <c r="E227" s="62" t="s">
        <v>222</v>
      </c>
      <c r="F227" s="24" t="s">
        <v>225</v>
      </c>
    </row>
    <row r="228" spans="1:13" ht="62.25" customHeight="1">
      <c r="A228" s="62">
        <v>11351</v>
      </c>
      <c r="B228" s="149">
        <v>44306</v>
      </c>
      <c r="C228" s="150" t="s">
        <v>236</v>
      </c>
      <c r="D228" s="62" t="s">
        <v>226</v>
      </c>
      <c r="E228" s="62" t="s">
        <v>227</v>
      </c>
      <c r="F228" s="24" t="s">
        <v>228</v>
      </c>
    </row>
    <row r="229" spans="1:13" ht="75.75" customHeight="1">
      <c r="A229" s="194">
        <v>11445</v>
      </c>
      <c r="B229" s="195">
        <v>44321</v>
      </c>
      <c r="C229" s="25" t="s">
        <v>239</v>
      </c>
      <c r="D229" s="194" t="s">
        <v>221</v>
      </c>
      <c r="E229" s="194" t="s">
        <v>229</v>
      </c>
      <c r="F229" s="196" t="s">
        <v>230</v>
      </c>
    </row>
    <row r="230" spans="1:13" ht="34.5" hidden="1" customHeight="1">
      <c r="A230" s="194"/>
      <c r="B230" s="195"/>
      <c r="C230" s="25"/>
      <c r="D230" s="194"/>
      <c r="E230" s="194"/>
      <c r="F230" s="196"/>
    </row>
    <row r="231" spans="1:13" ht="53.25" customHeight="1">
      <c r="A231" s="62">
        <v>11454</v>
      </c>
      <c r="B231" s="149">
        <v>44321</v>
      </c>
      <c r="C231" s="25" t="s">
        <v>240</v>
      </c>
      <c r="D231" s="62" t="s">
        <v>226</v>
      </c>
      <c r="E231" s="62" t="s">
        <v>227</v>
      </c>
      <c r="F231" s="24" t="s">
        <v>228</v>
      </c>
    </row>
    <row r="232" spans="1:13" ht="60" customHeight="1">
      <c r="A232" s="62">
        <v>11609</v>
      </c>
      <c r="B232" s="149">
        <v>43983</v>
      </c>
      <c r="C232" s="25" t="s">
        <v>241</v>
      </c>
      <c r="D232" s="62" t="s">
        <v>226</v>
      </c>
      <c r="E232" s="62" t="s">
        <v>227</v>
      </c>
      <c r="F232" s="24" t="s">
        <v>228</v>
      </c>
    </row>
    <row r="233" spans="1:13" s="155" customFormat="1" ht="63.75" customHeight="1">
      <c r="A233" s="36">
        <v>11620</v>
      </c>
      <c r="B233" s="212">
        <v>43983</v>
      </c>
      <c r="C233" s="213" t="s">
        <v>242</v>
      </c>
      <c r="D233" s="36" t="s">
        <v>221</v>
      </c>
      <c r="E233" s="36" t="s">
        <v>229</v>
      </c>
      <c r="F233" s="214" t="s">
        <v>473</v>
      </c>
      <c r="G233" s="83"/>
      <c r="H233" s="83"/>
      <c r="I233" s="83"/>
      <c r="J233" s="83"/>
      <c r="K233" s="83"/>
      <c r="L233" s="83"/>
      <c r="M233" s="83"/>
    </row>
    <row r="234" spans="1:13" ht="51.75" customHeight="1">
      <c r="A234" s="62">
        <v>11622</v>
      </c>
      <c r="B234" s="149">
        <v>43983</v>
      </c>
      <c r="C234" s="25" t="s">
        <v>243</v>
      </c>
      <c r="D234" s="62" t="s">
        <v>226</v>
      </c>
      <c r="E234" s="62" t="s">
        <v>227</v>
      </c>
      <c r="F234" s="24" t="s">
        <v>228</v>
      </c>
    </row>
    <row r="235" spans="1:13" ht="48" customHeight="1">
      <c r="A235" s="62">
        <v>11623</v>
      </c>
      <c r="B235" s="149">
        <v>44348</v>
      </c>
      <c r="C235" s="25" t="s">
        <v>244</v>
      </c>
      <c r="D235" s="62" t="s">
        <v>226</v>
      </c>
      <c r="E235" s="62" t="s">
        <v>227</v>
      </c>
      <c r="F235" s="24" t="s">
        <v>228</v>
      </c>
    </row>
    <row r="236" spans="1:13" ht="114">
      <c r="A236" s="62">
        <v>11624</v>
      </c>
      <c r="B236" s="149">
        <v>44348</v>
      </c>
      <c r="C236" s="25" t="s">
        <v>245</v>
      </c>
      <c r="D236" s="62" t="s">
        <v>221</v>
      </c>
      <c r="E236" s="62" t="s">
        <v>229</v>
      </c>
      <c r="F236" s="62" t="s">
        <v>472</v>
      </c>
    </row>
    <row r="237" spans="1:13" ht="50.25" customHeight="1">
      <c r="A237" s="62">
        <v>11627</v>
      </c>
      <c r="B237" s="149">
        <v>44348</v>
      </c>
      <c r="C237" s="25" t="s">
        <v>246</v>
      </c>
      <c r="D237" s="62" t="s">
        <v>226</v>
      </c>
      <c r="E237" s="62" t="s">
        <v>227</v>
      </c>
      <c r="F237" s="24" t="s">
        <v>228</v>
      </c>
    </row>
    <row r="238" spans="1:13" ht="68.25" customHeight="1">
      <c r="A238" s="62">
        <v>11635</v>
      </c>
      <c r="B238" s="149">
        <v>44348</v>
      </c>
      <c r="C238" s="25" t="s">
        <v>247</v>
      </c>
      <c r="D238" s="62" t="s">
        <v>221</v>
      </c>
      <c r="E238" s="62" t="s">
        <v>229</v>
      </c>
      <c r="F238" s="24" t="s">
        <v>231</v>
      </c>
    </row>
    <row r="239" spans="1:13" ht="180.75" customHeight="1">
      <c r="A239" s="62">
        <v>11646</v>
      </c>
      <c r="B239" s="149">
        <v>44348</v>
      </c>
      <c r="C239" s="25" t="s">
        <v>248</v>
      </c>
      <c r="D239" s="62" t="s">
        <v>232</v>
      </c>
      <c r="E239" s="62" t="s">
        <v>227</v>
      </c>
      <c r="F239" s="24" t="s">
        <v>228</v>
      </c>
    </row>
    <row r="240" spans="1:13" s="155" customFormat="1" ht="79.5" customHeight="1">
      <c r="A240" s="36">
        <v>11649</v>
      </c>
      <c r="B240" s="212">
        <v>44348</v>
      </c>
      <c r="C240" s="213" t="s">
        <v>249</v>
      </c>
      <c r="D240" s="36" t="s">
        <v>221</v>
      </c>
      <c r="E240" s="36" t="s">
        <v>229</v>
      </c>
      <c r="F240" s="214" t="s">
        <v>233</v>
      </c>
      <c r="G240" s="83"/>
      <c r="H240" s="83"/>
      <c r="I240" s="83"/>
      <c r="J240" s="83"/>
      <c r="K240" s="83"/>
      <c r="L240" s="83"/>
      <c r="M240" s="83"/>
    </row>
    <row r="241" spans="1:6" ht="49.5" customHeight="1">
      <c r="A241" s="62">
        <v>11650</v>
      </c>
      <c r="B241" s="149">
        <v>44348</v>
      </c>
      <c r="C241" s="25" t="s">
        <v>250</v>
      </c>
      <c r="D241" s="62" t="s">
        <v>226</v>
      </c>
      <c r="E241" s="62" t="s">
        <v>227</v>
      </c>
      <c r="F241" s="24" t="s">
        <v>228</v>
      </c>
    </row>
    <row r="242" spans="1:6" ht="48.75" customHeight="1">
      <c r="A242" s="62">
        <v>11728</v>
      </c>
      <c r="B242" s="149">
        <v>44356</v>
      </c>
      <c r="C242" s="25" t="s">
        <v>241</v>
      </c>
      <c r="D242" s="62" t="s">
        <v>226</v>
      </c>
      <c r="E242" s="62" t="s">
        <v>227</v>
      </c>
      <c r="F242" s="24" t="s">
        <v>228</v>
      </c>
    </row>
    <row r="243" spans="1:6" ht="57" customHeight="1">
      <c r="A243" s="62">
        <v>11729</v>
      </c>
      <c r="B243" s="149">
        <v>44356</v>
      </c>
      <c r="C243" s="25" t="s">
        <v>251</v>
      </c>
      <c r="D243" s="62" t="s">
        <v>221</v>
      </c>
      <c r="E243" s="62" t="s">
        <v>229</v>
      </c>
      <c r="F243" s="24" t="s">
        <v>234</v>
      </c>
    </row>
    <row r="244" spans="1:6" ht="64.5" customHeight="1">
      <c r="A244" s="62">
        <v>11730</v>
      </c>
      <c r="B244" s="149">
        <v>44356</v>
      </c>
      <c r="C244" s="25" t="s">
        <v>252</v>
      </c>
      <c r="D244" s="62" t="s">
        <v>221</v>
      </c>
      <c r="E244" s="62" t="s">
        <v>229</v>
      </c>
      <c r="F244" s="24" t="s">
        <v>235</v>
      </c>
    </row>
    <row r="245" spans="1:6" ht="46.5" customHeight="1">
      <c r="A245" s="62">
        <v>11731</v>
      </c>
      <c r="B245" s="149">
        <v>44356</v>
      </c>
      <c r="C245" s="25" t="s">
        <v>253</v>
      </c>
      <c r="D245" s="62" t="s">
        <v>226</v>
      </c>
      <c r="E245" s="62" t="s">
        <v>227</v>
      </c>
      <c r="F245" s="24" t="s">
        <v>228</v>
      </c>
    </row>
    <row r="246" spans="1:6" ht="43.5" customHeight="1">
      <c r="A246" s="62">
        <v>11732</v>
      </c>
      <c r="B246" s="149">
        <v>44356</v>
      </c>
      <c r="C246" s="25" t="s">
        <v>254</v>
      </c>
      <c r="D246" s="62" t="s">
        <v>226</v>
      </c>
      <c r="E246" s="62" t="s">
        <v>227</v>
      </c>
      <c r="F246" s="24" t="s">
        <v>228</v>
      </c>
    </row>
    <row r="247" spans="1:6" ht="52.5" customHeight="1">
      <c r="A247" s="62">
        <v>11736</v>
      </c>
      <c r="B247" s="149">
        <v>44356</v>
      </c>
      <c r="C247" s="25" t="s">
        <v>255</v>
      </c>
      <c r="D247" s="62" t="s">
        <v>226</v>
      </c>
      <c r="E247" s="62" t="s">
        <v>227</v>
      </c>
      <c r="F247" s="24" t="s">
        <v>228</v>
      </c>
    </row>
    <row r="248" spans="1:6" ht="47.25" customHeight="1">
      <c r="A248" s="62">
        <v>11775</v>
      </c>
      <c r="B248" s="149">
        <v>44363</v>
      </c>
      <c r="C248" s="25" t="s">
        <v>256</v>
      </c>
      <c r="D248" s="62" t="s">
        <v>226</v>
      </c>
      <c r="E248" s="62" t="s">
        <v>227</v>
      </c>
      <c r="F248" s="24" t="s">
        <v>228</v>
      </c>
    </row>
    <row r="249" spans="1:6" ht="60" customHeight="1">
      <c r="A249" s="62">
        <v>11811</v>
      </c>
      <c r="B249" s="149">
        <v>44369</v>
      </c>
      <c r="C249" s="25" t="s">
        <v>257</v>
      </c>
      <c r="D249" s="62" t="s">
        <v>226</v>
      </c>
      <c r="E249" s="62" t="s">
        <v>227</v>
      </c>
      <c r="F249" s="24" t="s">
        <v>228</v>
      </c>
    </row>
    <row r="250" spans="1:6" ht="40.5" customHeight="1">
      <c r="A250" s="62">
        <v>11839</v>
      </c>
      <c r="B250" s="149">
        <v>44010</v>
      </c>
      <c r="C250" s="25" t="s">
        <v>258</v>
      </c>
      <c r="D250" s="62" t="s">
        <v>226</v>
      </c>
      <c r="E250" s="62" t="s">
        <v>227</v>
      </c>
      <c r="F250" s="24" t="s">
        <v>228</v>
      </c>
    </row>
    <row r="251" spans="1:6" ht="40.5" customHeight="1">
      <c r="A251" s="151">
        <v>11894</v>
      </c>
      <c r="B251" s="152">
        <v>44382</v>
      </c>
      <c r="C251" s="41" t="s">
        <v>271</v>
      </c>
      <c r="D251" s="62" t="s">
        <v>183</v>
      </c>
      <c r="E251" s="62" t="s">
        <v>272</v>
      </c>
      <c r="F251" s="21" t="s">
        <v>273</v>
      </c>
    </row>
    <row r="252" spans="1:6" ht="40.5" customHeight="1">
      <c r="A252" s="62">
        <v>11991</v>
      </c>
      <c r="B252" s="149">
        <v>44399</v>
      </c>
      <c r="C252" s="25" t="s">
        <v>252</v>
      </c>
      <c r="D252" s="62" t="s">
        <v>183</v>
      </c>
      <c r="E252" s="62" t="s">
        <v>272</v>
      </c>
      <c r="F252" s="22" t="s">
        <v>273</v>
      </c>
    </row>
    <row r="253" spans="1:6" ht="40.5" customHeight="1">
      <c r="A253" s="151">
        <v>12057</v>
      </c>
      <c r="B253" s="149">
        <v>44412</v>
      </c>
      <c r="C253" s="25" t="s">
        <v>274</v>
      </c>
      <c r="D253" s="62" t="s">
        <v>183</v>
      </c>
      <c r="E253" s="62" t="s">
        <v>272</v>
      </c>
      <c r="F253" s="21" t="s">
        <v>273</v>
      </c>
    </row>
    <row r="254" spans="1:6" ht="40.5" customHeight="1">
      <c r="A254" s="151">
        <v>12058</v>
      </c>
      <c r="B254" s="149">
        <v>44412</v>
      </c>
      <c r="C254" s="25" t="s">
        <v>275</v>
      </c>
      <c r="D254" s="62" t="s">
        <v>183</v>
      </c>
      <c r="E254" s="62" t="s">
        <v>272</v>
      </c>
      <c r="F254" s="21" t="s">
        <v>273</v>
      </c>
    </row>
    <row r="255" spans="1:6" ht="40.5" customHeight="1">
      <c r="A255" s="62">
        <v>12096</v>
      </c>
      <c r="B255" s="149">
        <v>44420</v>
      </c>
      <c r="C255" s="25" t="s">
        <v>276</v>
      </c>
      <c r="D255" s="62" t="s">
        <v>183</v>
      </c>
      <c r="E255" s="62" t="s">
        <v>272</v>
      </c>
      <c r="F255" s="21" t="s">
        <v>273</v>
      </c>
    </row>
    <row r="256" spans="1:6" ht="40.5" customHeight="1">
      <c r="A256" s="151">
        <v>12132</v>
      </c>
      <c r="B256" s="152">
        <v>44420</v>
      </c>
      <c r="C256" s="25" t="s">
        <v>277</v>
      </c>
      <c r="D256" s="62" t="s">
        <v>278</v>
      </c>
      <c r="E256" s="62" t="s">
        <v>279</v>
      </c>
      <c r="F256" s="21" t="s">
        <v>273</v>
      </c>
    </row>
    <row r="257" spans="1:6" ht="40.5" customHeight="1">
      <c r="A257" s="62">
        <v>12139</v>
      </c>
      <c r="B257" s="149">
        <v>44421</v>
      </c>
      <c r="C257" s="25" t="s">
        <v>280</v>
      </c>
      <c r="D257" s="62" t="s">
        <v>183</v>
      </c>
      <c r="E257" s="62" t="s">
        <v>272</v>
      </c>
      <c r="F257" s="23" t="s">
        <v>273</v>
      </c>
    </row>
    <row r="258" spans="1:6" ht="40.5" customHeight="1">
      <c r="A258" s="151">
        <v>12170</v>
      </c>
      <c r="B258" s="152">
        <v>44426</v>
      </c>
      <c r="C258" s="25" t="s">
        <v>281</v>
      </c>
      <c r="D258" s="62" t="s">
        <v>183</v>
      </c>
      <c r="E258" s="62" t="s">
        <v>272</v>
      </c>
      <c r="F258" s="21" t="s">
        <v>273</v>
      </c>
    </row>
    <row r="259" spans="1:6" ht="40.5" customHeight="1">
      <c r="A259" s="151">
        <v>12212</v>
      </c>
      <c r="B259" s="149">
        <v>44428</v>
      </c>
      <c r="C259" s="25" t="s">
        <v>282</v>
      </c>
      <c r="D259" s="62" t="s">
        <v>183</v>
      </c>
      <c r="E259" s="62" t="s">
        <v>272</v>
      </c>
      <c r="F259" s="21" t="s">
        <v>273</v>
      </c>
    </row>
    <row r="260" spans="1:6" ht="40.5" customHeight="1">
      <c r="A260" s="62">
        <v>12233</v>
      </c>
      <c r="B260" s="149">
        <v>44432</v>
      </c>
      <c r="C260" s="25" t="s">
        <v>283</v>
      </c>
      <c r="D260" s="62" t="s">
        <v>284</v>
      </c>
      <c r="E260" s="62" t="s">
        <v>279</v>
      </c>
      <c r="F260" s="21" t="s">
        <v>273</v>
      </c>
    </row>
    <row r="261" spans="1:6" ht="41.25" customHeight="1">
      <c r="A261" s="62">
        <v>12249</v>
      </c>
      <c r="B261" s="149">
        <v>44434</v>
      </c>
      <c r="C261" s="25" t="s">
        <v>285</v>
      </c>
      <c r="D261" s="62" t="s">
        <v>183</v>
      </c>
      <c r="E261" s="62" t="s">
        <v>272</v>
      </c>
      <c r="F261" s="21" t="s">
        <v>273</v>
      </c>
    </row>
    <row r="262" spans="1:6" ht="43.5" customHeight="1">
      <c r="A262" s="62">
        <v>12438</v>
      </c>
      <c r="B262" s="149">
        <v>44456</v>
      </c>
      <c r="C262" s="25" t="s">
        <v>285</v>
      </c>
      <c r="D262" s="62" t="s">
        <v>286</v>
      </c>
      <c r="E262" s="62" t="s">
        <v>272</v>
      </c>
      <c r="F262" s="21" t="s">
        <v>273</v>
      </c>
    </row>
    <row r="263" spans="1:6" ht="43.5" customHeight="1">
      <c r="A263" s="62">
        <v>12528</v>
      </c>
      <c r="B263" s="149">
        <v>44473</v>
      </c>
      <c r="C263" s="25" t="s">
        <v>242</v>
      </c>
      <c r="D263" s="62" t="s">
        <v>369</v>
      </c>
      <c r="E263" s="62" t="s">
        <v>279</v>
      </c>
      <c r="F263" s="21" t="s">
        <v>370</v>
      </c>
    </row>
    <row r="264" spans="1:6" ht="43.5" customHeight="1">
      <c r="A264" s="62">
        <v>12748</v>
      </c>
      <c r="B264" s="149">
        <v>44515</v>
      </c>
      <c r="C264" s="25" t="s">
        <v>368</v>
      </c>
      <c r="D264" s="62" t="s">
        <v>183</v>
      </c>
      <c r="E264" s="62" t="s">
        <v>272</v>
      </c>
      <c r="F264" s="21" t="s">
        <v>371</v>
      </c>
    </row>
    <row r="265" spans="1:6" ht="43.5" customHeight="1">
      <c r="A265" s="62">
        <v>12785</v>
      </c>
      <c r="B265" s="149">
        <v>44515</v>
      </c>
      <c r="C265" s="25" t="s">
        <v>372</v>
      </c>
      <c r="D265" s="62" t="s">
        <v>183</v>
      </c>
      <c r="E265" s="62" t="s">
        <v>272</v>
      </c>
      <c r="F265" s="21" t="s">
        <v>373</v>
      </c>
    </row>
    <row r="266" spans="1:6" ht="43.5" customHeight="1">
      <c r="A266" s="62">
        <v>12800</v>
      </c>
      <c r="B266" s="149">
        <v>44515</v>
      </c>
      <c r="C266" s="25" t="s">
        <v>374</v>
      </c>
      <c r="D266" s="62" t="s">
        <v>183</v>
      </c>
      <c r="E266" s="62" t="s">
        <v>272</v>
      </c>
      <c r="F266" s="21" t="s">
        <v>375</v>
      </c>
    </row>
    <row r="267" spans="1:6" ht="43.5" customHeight="1">
      <c r="A267" s="62">
        <v>12902</v>
      </c>
      <c r="B267" s="149">
        <v>44531</v>
      </c>
      <c r="C267" s="25" t="s">
        <v>374</v>
      </c>
      <c r="D267" s="62" t="s">
        <v>183</v>
      </c>
      <c r="E267" s="62" t="s">
        <v>272</v>
      </c>
      <c r="F267" s="21" t="s">
        <v>376</v>
      </c>
    </row>
    <row r="268" spans="1:6" ht="43.5" customHeight="1">
      <c r="A268" s="62">
        <v>12929</v>
      </c>
      <c r="B268" s="149">
        <v>44536</v>
      </c>
      <c r="C268" s="25" t="s">
        <v>374</v>
      </c>
      <c r="D268" s="62" t="s">
        <v>183</v>
      </c>
      <c r="E268" s="62" t="s">
        <v>272</v>
      </c>
      <c r="F268" s="21" t="s">
        <v>377</v>
      </c>
    </row>
    <row r="269" spans="1:6" ht="43.5" customHeight="1">
      <c r="A269" s="62">
        <v>12930</v>
      </c>
      <c r="B269" s="149">
        <v>44536</v>
      </c>
      <c r="C269" s="25" t="s">
        <v>378</v>
      </c>
      <c r="D269" s="62" t="s">
        <v>183</v>
      </c>
      <c r="E269" s="62" t="s">
        <v>272</v>
      </c>
      <c r="F269" s="21" t="s">
        <v>379</v>
      </c>
    </row>
    <row r="270" spans="1:6" ht="43.5" customHeight="1">
      <c r="A270" s="62">
        <v>12932</v>
      </c>
      <c r="B270" s="149">
        <v>44536</v>
      </c>
      <c r="C270" s="25" t="s">
        <v>381</v>
      </c>
      <c r="D270" s="62" t="s">
        <v>183</v>
      </c>
      <c r="E270" s="62" t="s">
        <v>272</v>
      </c>
      <c r="F270" s="21" t="s">
        <v>380</v>
      </c>
    </row>
    <row r="271" spans="1:6" ht="43.5" customHeight="1">
      <c r="A271" s="62">
        <v>12933</v>
      </c>
      <c r="B271" s="149">
        <v>44536</v>
      </c>
      <c r="C271" s="25" t="s">
        <v>368</v>
      </c>
      <c r="D271" s="62" t="s">
        <v>183</v>
      </c>
      <c r="E271" s="62" t="s">
        <v>272</v>
      </c>
      <c r="F271" s="21" t="s">
        <v>382</v>
      </c>
    </row>
    <row r="272" spans="1:6" ht="43.5" customHeight="1">
      <c r="A272" s="62">
        <v>12976</v>
      </c>
      <c r="B272" s="149">
        <v>44553</v>
      </c>
      <c r="C272" s="25" t="s">
        <v>383</v>
      </c>
      <c r="D272" s="62" t="s">
        <v>284</v>
      </c>
      <c r="E272" s="62" t="s">
        <v>384</v>
      </c>
      <c r="F272" s="21" t="s">
        <v>387</v>
      </c>
    </row>
    <row r="273" spans="1:6" ht="43.5" customHeight="1">
      <c r="A273" s="62">
        <v>13005</v>
      </c>
      <c r="B273" s="149">
        <v>44560</v>
      </c>
      <c r="C273" s="41" t="s">
        <v>385</v>
      </c>
      <c r="D273" s="62" t="s">
        <v>284</v>
      </c>
      <c r="E273" s="62" t="s">
        <v>384</v>
      </c>
      <c r="F273" s="21" t="s">
        <v>386</v>
      </c>
    </row>
    <row r="274" spans="1:6" ht="9" customHeight="1">
      <c r="A274" s="14"/>
      <c r="B274" s="125"/>
      <c r="C274" s="15"/>
      <c r="D274" s="15"/>
      <c r="E274" s="15"/>
      <c r="F274" s="126"/>
    </row>
    <row r="275" spans="1:6">
      <c r="A275" s="127" t="s">
        <v>184</v>
      </c>
    </row>
    <row r="276" spans="1:6" ht="9.75" customHeight="1"/>
    <row r="277" spans="1:6" ht="15">
      <c r="A277" s="53" t="s">
        <v>75</v>
      </c>
      <c r="D277" s="128"/>
    </row>
    <row r="278" spans="1:6" ht="30">
      <c r="A278" s="129" t="s">
        <v>55</v>
      </c>
      <c r="B278" s="130" t="s">
        <v>23</v>
      </c>
      <c r="C278" s="130" t="s">
        <v>56</v>
      </c>
      <c r="D278" s="128"/>
    </row>
    <row r="279" spans="1:6" ht="28.5">
      <c r="A279" s="27">
        <v>11</v>
      </c>
      <c r="B279" s="107" t="s">
        <v>287</v>
      </c>
      <c r="C279" s="131" t="s">
        <v>288</v>
      </c>
      <c r="D279" s="128"/>
    </row>
    <row r="280" spans="1:6">
      <c r="A280" s="132"/>
      <c r="B280" s="70"/>
      <c r="C280" s="133"/>
      <c r="D280" s="128"/>
    </row>
    <row r="281" spans="1:6" ht="15">
      <c r="A281" s="170" t="s">
        <v>57</v>
      </c>
      <c r="B281" s="171"/>
      <c r="C281" s="172"/>
      <c r="D281" s="128"/>
    </row>
    <row r="282" spans="1:6" ht="30">
      <c r="A282" s="129" t="s">
        <v>55</v>
      </c>
      <c r="B282" s="130" t="s">
        <v>23</v>
      </c>
      <c r="C282" s="130" t="s">
        <v>56</v>
      </c>
      <c r="D282" s="128"/>
    </row>
    <row r="283" spans="1:6">
      <c r="A283" s="27">
        <v>6</v>
      </c>
      <c r="B283" s="134" t="s">
        <v>289</v>
      </c>
      <c r="C283" s="185" t="s">
        <v>288</v>
      </c>
      <c r="D283" s="128"/>
    </row>
    <row r="284" spans="1:6" ht="27.75" customHeight="1">
      <c r="A284" s="27">
        <v>8</v>
      </c>
      <c r="B284" s="154" t="s">
        <v>290</v>
      </c>
      <c r="C284" s="185"/>
      <c r="D284" s="128"/>
    </row>
    <row r="285" spans="1:6" ht="15">
      <c r="A285" s="170" t="s">
        <v>58</v>
      </c>
      <c r="B285" s="171"/>
      <c r="C285" s="172"/>
      <c r="D285" s="128"/>
    </row>
    <row r="286" spans="1:6" ht="30">
      <c r="A286" s="129" t="s">
        <v>55</v>
      </c>
      <c r="B286" s="130" t="s">
        <v>23</v>
      </c>
      <c r="C286" s="130" t="s">
        <v>56</v>
      </c>
      <c r="D286" s="128"/>
    </row>
    <row r="287" spans="1:6">
      <c r="A287" s="135"/>
      <c r="B287" s="136"/>
      <c r="C287" s="137"/>
      <c r="D287" s="128"/>
    </row>
    <row r="288" spans="1:6">
      <c r="A288" s="135"/>
      <c r="B288" s="136"/>
      <c r="C288" s="138"/>
      <c r="D288" s="128"/>
    </row>
    <row r="289" spans="1:6" ht="15">
      <c r="A289" s="170" t="s">
        <v>76</v>
      </c>
      <c r="B289" s="173"/>
      <c r="C289" s="174"/>
      <c r="D289" s="128"/>
    </row>
    <row r="290" spans="1:6" ht="15">
      <c r="A290" s="139" t="s">
        <v>55</v>
      </c>
      <c r="B290" s="130" t="s">
        <v>23</v>
      </c>
      <c r="C290" s="130" t="s">
        <v>56</v>
      </c>
      <c r="D290" s="128"/>
    </row>
    <row r="291" spans="1:6" ht="57">
      <c r="A291" s="62">
        <v>9</v>
      </c>
      <c r="B291" s="116" t="s">
        <v>113</v>
      </c>
      <c r="C291" s="140" t="s">
        <v>116</v>
      </c>
      <c r="D291" s="128"/>
    </row>
    <row r="292" spans="1:6">
      <c r="A292" s="29">
        <v>10</v>
      </c>
      <c r="B292" s="107" t="s">
        <v>114</v>
      </c>
      <c r="C292" s="186" t="s">
        <v>116</v>
      </c>
      <c r="D292" s="128"/>
    </row>
    <row r="293" spans="1:6" ht="85.5">
      <c r="A293" s="29">
        <v>12</v>
      </c>
      <c r="B293" s="153" t="s">
        <v>115</v>
      </c>
      <c r="C293" s="187"/>
      <c r="D293" s="128"/>
    </row>
    <row r="294" spans="1:6">
      <c r="A294" s="141"/>
      <c r="B294" s="76"/>
      <c r="C294" s="141"/>
      <c r="D294" s="128"/>
    </row>
    <row r="295" spans="1:6" ht="15">
      <c r="A295" s="177" t="s">
        <v>105</v>
      </c>
      <c r="B295" s="177"/>
      <c r="C295" s="177"/>
      <c r="D295" s="177"/>
      <c r="E295" s="177"/>
    </row>
    <row r="296" spans="1:6" ht="15">
      <c r="A296" s="178" t="s">
        <v>106</v>
      </c>
      <c r="B296" s="179"/>
      <c r="C296" s="142" t="s">
        <v>107</v>
      </c>
      <c r="D296" s="143" t="s">
        <v>108</v>
      </c>
      <c r="E296" s="143" t="s">
        <v>45</v>
      </c>
    </row>
    <row r="297" spans="1:6" ht="240" customHeight="1">
      <c r="A297" s="183" t="s">
        <v>388</v>
      </c>
      <c r="B297" s="184"/>
      <c r="C297" s="62" t="s">
        <v>389</v>
      </c>
      <c r="D297" s="116" t="s">
        <v>390</v>
      </c>
      <c r="E297" s="31" t="s">
        <v>391</v>
      </c>
    </row>
    <row r="298" spans="1:6" ht="27.75" customHeight="1">
      <c r="A298" s="180" t="s">
        <v>392</v>
      </c>
      <c r="B298" s="181"/>
      <c r="C298" s="181"/>
      <c r="D298" s="181"/>
      <c r="E298" s="182"/>
    </row>
    <row r="299" spans="1:6">
      <c r="A299" s="141"/>
      <c r="B299" s="76"/>
      <c r="C299" s="141"/>
      <c r="D299" s="128"/>
    </row>
    <row r="300" spans="1:6">
      <c r="A300" s="141"/>
      <c r="B300" s="76"/>
      <c r="C300" s="141"/>
      <c r="D300" s="128"/>
    </row>
    <row r="301" spans="1:6">
      <c r="A301" s="128"/>
      <c r="B301" s="128"/>
      <c r="C301" s="128"/>
      <c r="D301" s="128"/>
      <c r="E301" s="128"/>
      <c r="F301" s="128"/>
    </row>
    <row r="302" spans="1:6">
      <c r="A302" s="128"/>
      <c r="B302" s="128"/>
      <c r="C302" s="128"/>
      <c r="D302" s="128"/>
      <c r="E302" s="128"/>
      <c r="F302" s="128"/>
    </row>
    <row r="303" spans="1:6">
      <c r="A303" s="128"/>
      <c r="B303" s="128"/>
      <c r="C303" s="128"/>
      <c r="D303" s="128"/>
      <c r="E303" s="128"/>
      <c r="F303" s="128"/>
    </row>
    <row r="304" spans="1:6" ht="15">
      <c r="A304" s="144"/>
      <c r="B304" s="128"/>
      <c r="C304" s="128"/>
      <c r="D304" s="128"/>
      <c r="E304" s="128"/>
      <c r="F304" s="128"/>
    </row>
    <row r="305" spans="1:6">
      <c r="A305" s="169"/>
      <c r="B305" s="169"/>
      <c r="C305" s="169"/>
      <c r="D305" s="169"/>
      <c r="E305" s="169"/>
      <c r="F305" s="169"/>
    </row>
    <row r="306" spans="1:6">
      <c r="A306" s="169"/>
      <c r="B306" s="169"/>
      <c r="C306" s="169"/>
      <c r="D306" s="169"/>
      <c r="E306" s="169"/>
      <c r="F306" s="169"/>
    </row>
    <row r="307" spans="1:6">
      <c r="A307" s="169"/>
      <c r="B307" s="169"/>
      <c r="C307" s="169"/>
      <c r="D307" s="169"/>
      <c r="E307" s="169"/>
      <c r="F307" s="169"/>
    </row>
    <row r="308" spans="1:6">
      <c r="A308" s="169"/>
      <c r="B308" s="169"/>
      <c r="C308" s="169"/>
      <c r="D308" s="169"/>
      <c r="E308" s="169"/>
      <c r="F308" s="169"/>
    </row>
    <row r="309" spans="1:6">
      <c r="A309" s="169"/>
      <c r="B309" s="169"/>
      <c r="C309" s="169"/>
      <c r="D309" s="169"/>
      <c r="E309" s="169"/>
      <c r="F309" s="169"/>
    </row>
    <row r="310" spans="1:6">
      <c r="A310" s="169"/>
      <c r="B310" s="169"/>
      <c r="C310" s="169"/>
      <c r="D310" s="169"/>
      <c r="E310" s="169"/>
      <c r="F310" s="169"/>
    </row>
    <row r="311" spans="1:6">
      <c r="A311" s="169"/>
      <c r="B311" s="169"/>
      <c r="C311" s="169"/>
      <c r="D311" s="169"/>
      <c r="E311" s="169"/>
      <c r="F311" s="169"/>
    </row>
    <row r="312" spans="1:6">
      <c r="A312" s="169"/>
      <c r="B312" s="169"/>
      <c r="C312" s="169"/>
      <c r="D312" s="169"/>
      <c r="E312" s="169"/>
      <c r="F312" s="169"/>
    </row>
    <row r="313" spans="1:6">
      <c r="A313" s="169"/>
      <c r="B313" s="169"/>
      <c r="C313" s="169"/>
      <c r="D313" s="169"/>
      <c r="E313" s="169"/>
      <c r="F313" s="169"/>
    </row>
    <row r="314" spans="1:6">
      <c r="A314" s="128"/>
      <c r="B314" s="128"/>
      <c r="C314" s="128"/>
      <c r="D314" s="128"/>
      <c r="E314" s="128"/>
      <c r="F314" s="128"/>
    </row>
    <row r="315" spans="1:6">
      <c r="A315" s="128"/>
      <c r="B315" s="128"/>
      <c r="C315" s="128"/>
      <c r="D315" s="128"/>
      <c r="E315" s="128"/>
      <c r="F315" s="128"/>
    </row>
    <row r="316" spans="1:6">
      <c r="A316" s="128"/>
      <c r="B316" s="128"/>
      <c r="C316" s="128"/>
      <c r="D316" s="128"/>
      <c r="E316" s="128"/>
      <c r="F316" s="128"/>
    </row>
  </sheetData>
  <autoFilter ref="A164:G201"/>
  <mergeCells count="42">
    <mergeCell ref="F152:F157"/>
    <mergeCell ref="A149:A150"/>
    <mergeCell ref="B149:B150"/>
    <mergeCell ref="A152:A157"/>
    <mergeCell ref="B152:B157"/>
    <mergeCell ref="E152:E157"/>
    <mergeCell ref="A89:F89"/>
    <mergeCell ref="A91:F91"/>
    <mergeCell ref="A137:A142"/>
    <mergeCell ref="B137:B142"/>
    <mergeCell ref="B143:B146"/>
    <mergeCell ref="A143:A146"/>
    <mergeCell ref="F225:F226"/>
    <mergeCell ref="A229:A230"/>
    <mergeCell ref="B229:B230"/>
    <mergeCell ref="D229:D230"/>
    <mergeCell ref="E229:E230"/>
    <mergeCell ref="F229:F230"/>
    <mergeCell ref="D225:D226"/>
    <mergeCell ref="E225:E226"/>
    <mergeCell ref="A212:A217"/>
    <mergeCell ref="B212:B217"/>
    <mergeCell ref="A225:A226"/>
    <mergeCell ref="B225:B226"/>
    <mergeCell ref="A218:A219"/>
    <mergeCell ref="B218:B219"/>
    <mergeCell ref="A2:H2"/>
    <mergeCell ref="A8:H13"/>
    <mergeCell ref="A16:H21"/>
    <mergeCell ref="A36:H36"/>
    <mergeCell ref="A305:F313"/>
    <mergeCell ref="A281:C281"/>
    <mergeCell ref="A285:C285"/>
    <mergeCell ref="A289:C289"/>
    <mergeCell ref="C216:C217"/>
    <mergeCell ref="A295:E295"/>
    <mergeCell ref="A296:B296"/>
    <mergeCell ref="C213:C214"/>
    <mergeCell ref="A298:E298"/>
    <mergeCell ref="A297:B297"/>
    <mergeCell ref="C283:C284"/>
    <mergeCell ref="C292:C293"/>
  </mergeCells>
  <hyperlinks>
    <hyperlink ref="C291" r:id="rId1"/>
    <hyperlink ref="C292:C293" r:id="rId2" display="Evidencia. Anexo Web"/>
    <hyperlink ref="C41" r:id="rId3"/>
    <hyperlink ref="C54" r:id="rId4"/>
    <hyperlink ref="E68:E69" r:id="rId5" location="!/estadisticas/burbujas" display="Portal de Acceso a la Inormacion"/>
    <hyperlink ref="F103" r:id="rId6"/>
    <hyperlink ref="F104" r:id="rId7"/>
    <hyperlink ref="F105" r:id="rId8"/>
    <hyperlink ref="F106" r:id="rId9"/>
    <hyperlink ref="F107" r:id="rId10"/>
    <hyperlink ref="F108" r:id="rId11"/>
    <hyperlink ref="F109" r:id="rId12"/>
    <hyperlink ref="G165" r:id="rId13"/>
    <hyperlink ref="C42:C45" r:id="rId14" display="Enlace SFP"/>
    <hyperlink ref="C46" r:id="rId15"/>
    <hyperlink ref="C47:C50" r:id="rId16" display="Enlace SFP"/>
    <hyperlink ref="C55:C63" r:id="rId17" display="Enlace SENAC"/>
    <hyperlink ref="F110" r:id="rId18"/>
    <hyperlink ref="F111" r:id="rId19"/>
    <hyperlink ref="F112" r:id="rId20"/>
    <hyperlink ref="F113" r:id="rId21"/>
    <hyperlink ref="F114" r:id="rId22"/>
    <hyperlink ref="F115" r:id="rId23"/>
    <hyperlink ref="F121" r:id="rId24"/>
    <hyperlink ref="F119" r:id="rId25"/>
    <hyperlink ref="F117" r:id="rId26"/>
    <hyperlink ref="F118" r:id="rId27"/>
    <hyperlink ref="F116" r:id="rId28"/>
    <hyperlink ref="F120" r:id="rId29"/>
    <hyperlink ref="F123" r:id="rId30"/>
    <hyperlink ref="F122" r:id="rId31"/>
    <hyperlink ref="E205" r:id="rId32"/>
    <hyperlink ref="F252" r:id="rId33"/>
    <hyperlink ref="F260" r:id="rId34"/>
    <hyperlink ref="F251" r:id="rId35"/>
    <hyperlink ref="F253" r:id="rId36"/>
    <hyperlink ref="F254" r:id="rId37"/>
    <hyperlink ref="F258" r:id="rId38"/>
    <hyperlink ref="F259" r:id="rId39"/>
    <hyperlink ref="F262" r:id="rId40"/>
    <hyperlink ref="F261" r:id="rId41"/>
    <hyperlink ref="F255" r:id="rId42"/>
    <hyperlink ref="F256" r:id="rId43"/>
    <hyperlink ref="F257" r:id="rId44"/>
    <hyperlink ref="C279" r:id="rId45" display="https://nube.intn.gov.py/cloud/index.php/s/oS7DWzTFgXSeias"/>
    <hyperlink ref="C283" r:id="rId46" display="https://nube.intn.gov.py/cloud/index.php/s/oS7DWzTFgXSeias"/>
    <hyperlink ref="F125" r:id="rId47" display="https://www.contrataciones.gov.py/licitaciones/adjudicacion/398745-reparacion-mantenimiento-equipo-metalurgia-1/resumen-adjudicacion.html"/>
    <hyperlink ref="F126" r:id="rId48" display="https://www.contrataciones.gov.py/licitaciones/adjudicacion/404177-mantenimiento-reparacion-red-hidraulica-prevencion-incendios-1/resumen-adjudicacion.html"/>
    <hyperlink ref="F127" r:id="rId49" display="https://www.contrataciones.gov.py/licitaciones/adjudicacion/393908-servicio-retiro-desechos-quimicos-intn-plurianual-1/resumen-adjudicacion.html"/>
    <hyperlink ref="F128" r:id="rId50" location="proveedores" display="https://www.contrataciones.gov.py/licitaciones/adjudicacion/403618-servicio-mantenimiento-gruas-moviles-intn-plurianual-1/resumen-adjudicacion.html - proveedores"/>
    <hyperlink ref="F129" r:id="rId51" display="https://www.contrataciones.gov.py/licitaciones/adjudicacion/401579-servicio-consultoria-renovacion-licencia-ambiental-sedes-intn-1/resumen-adjudicacion.html"/>
    <hyperlink ref="F130" r:id="rId52" location="proveedores" display="https://www.contrataciones.gov.py/licitaciones/adjudicacion/400315-adquisicion-aros-seguridad-onc-intn-1/resumen-adjudicacion.html - proveedores"/>
    <hyperlink ref="F131" r:id="rId53" location="proveedores" display="https://www.contrataciones.gov.py/licitaciones/adjudicacion/393890-adquisicion-precintos-intn-plurianual-1/resumen-adjudicacion.html - proveedores"/>
    <hyperlink ref="F132" r:id="rId54" display="https://www.contrataciones.gov.py/licitaciones/adjudicacion/393643-contrato-abierto-reparaciones-edilicias-instalaciones-intn-1/resumen-adjudicacion.html"/>
    <hyperlink ref="F134" r:id="rId55" location="proveedores" display="https://www.contrataciones.gov.py/licitaciones/adjudicacion/403742-adquisicion-equipo-analizador-azufre-fluorescencia-rayos-x-intn-1/resumen-adjudicacion.html - proveedores"/>
    <hyperlink ref="F135" r:id="rId56" display="https://www.contrataciones.gov.py/licitaciones/adjudicacion/403721-adecuacion-climatica-laboratorio-microbiologia-oiat-intn-1/resumen-adjudicacion.html"/>
    <hyperlink ref="F136" r:id="rId57" location="proveedores" display="https://www.contrataciones.gov.py/licitaciones/adjudicacion/403524-adquisicion-etiquetas-seguridad-onc-intn-plurianual-1/resumen-adjudicacion.html - proveedores"/>
    <hyperlink ref="F148" r:id="rId58" location="proveedores" display="https://www.contrataciones.gov.py/licitaciones/adjudicacion/393981-adquisicion-materiales-seguridad-onm-intn-1/resumen-adjudicacion.html - proveedores"/>
    <hyperlink ref="F151" r:id="rId59" display="https://www.contrataciones.gov.py/licitaciones/adjudicacion/393987-construccion-obras-intn-1/resumen-adjudicacion.html"/>
    <hyperlink ref="F152" r:id="rId60" location="proveedores" display="https://www.contrataciones.gov.py/licitaciones/adjudicacion/393838-adquisicion-reactivos-intn-1/resumen-adjudicacion.html - proveedores"/>
    <hyperlink ref="E206" r:id="rId61"/>
    <hyperlink ref="E207" r:id="rId62"/>
    <hyperlink ref="E67" r:id="rId63" location="!/estadisticas/burbujas" display="Portal de Acceso a la Inormacion"/>
    <hyperlink ref="E70" r:id="rId64" location="!/estadisticas/burbujas" display="Portal de Acceso a la Inormacion"/>
    <hyperlink ref="E72" r:id="rId65" location="!/estadisticas/burbujas" display="Portal de Acceso a la Inormacion"/>
    <hyperlink ref="E74" r:id="rId66" location="!/estadisticas/burbujas" display="Portal de Acceso a la Inormacion"/>
    <hyperlink ref="E76" r:id="rId67" location="!/estadisticas/burbujas" display="Portal de Acceso a la Inormacion"/>
    <hyperlink ref="E78" r:id="rId68" location="!/estadisticas/burbujas" display="Portal de Acceso a la Inormacion"/>
    <hyperlink ref="E69" r:id="rId69" location="!/estadisticas/burbujas" display="Portal de Acceso a la Inormacion"/>
    <hyperlink ref="E71" r:id="rId70" location="!/estadisticas/burbujas" display="Portal de Acceso a la Inormacion"/>
    <hyperlink ref="E73" r:id="rId71" location="!/estadisticas/burbujas" display="Portal de Acceso a la Inormacion"/>
    <hyperlink ref="E75" r:id="rId72" location="!/estadisticas/burbujas" display="Portal de Acceso a la Inormacion"/>
    <hyperlink ref="E77" r:id="rId73" location="!/estadisticas/burbujas" display="Portal de Acceso a la Inormacion"/>
    <hyperlink ref="F146" r:id="rId74"/>
  </hyperlinks>
  <pageMargins left="0.74803149606299213" right="0.74803149606299213" top="0.98425196850393704" bottom="0.98425196850393704" header="0.51181102362204722" footer="0.51181102362204722"/>
  <pageSetup paperSize="9" scale="60" orientation="landscape" r:id="rId75"/>
  <rowBreaks count="1" manualBreakCount="1">
    <brk id="138"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F10"/>
  <sheetViews>
    <sheetView workbookViewId="0">
      <selection activeCell="D25" sqref="D25"/>
    </sheetView>
  </sheetViews>
  <sheetFormatPr baseColWidth="10" defaultColWidth="11.42578125" defaultRowHeight="15"/>
  <cols>
    <col min="1" max="3" width="11.42578125" style="2"/>
    <col min="4" max="4" width="19.85546875" style="2" bestFit="1" customWidth="1"/>
    <col min="5" max="5" width="16.42578125" style="2" bestFit="1" customWidth="1"/>
    <col min="6" max="6" width="19" style="2" bestFit="1" customWidth="1"/>
    <col min="7" max="16384" width="11.42578125" style="2"/>
  </cols>
  <sheetData>
    <row r="2" spans="3:6" s="1" customFormat="1">
      <c r="C2" s="1" t="s">
        <v>79</v>
      </c>
      <c r="D2" s="1" t="s">
        <v>80</v>
      </c>
      <c r="E2" s="1" t="s">
        <v>81</v>
      </c>
      <c r="F2" s="1" t="s">
        <v>82</v>
      </c>
    </row>
    <row r="3" spans="3:6">
      <c r="C3" s="2" t="s">
        <v>83</v>
      </c>
      <c r="D3" s="3">
        <f>43679199797/1000</f>
        <v>43679199.796999998</v>
      </c>
      <c r="E3" s="3">
        <f>13120229177/1000</f>
        <v>13120229.176999999</v>
      </c>
      <c r="F3" s="3">
        <v>30558970620</v>
      </c>
    </row>
    <row r="4" spans="3:6">
      <c r="C4" s="2" t="s">
        <v>84</v>
      </c>
      <c r="D4" s="3">
        <f>6309260979/1000</f>
        <v>6309260.9790000003</v>
      </c>
      <c r="E4" s="3">
        <f>1325160877/1000</f>
        <v>1325160.8770000001</v>
      </c>
      <c r="F4" s="3">
        <v>4984100102</v>
      </c>
    </row>
    <row r="5" spans="3:6">
      <c r="C5" s="2" t="s">
        <v>85</v>
      </c>
      <c r="D5" s="3">
        <f>4093955797/1000</f>
        <v>4093955.7969999998</v>
      </c>
      <c r="E5" s="3">
        <f>274793615/1000</f>
        <v>274793.61499999999</v>
      </c>
      <c r="F5" s="3">
        <v>3819162182</v>
      </c>
    </row>
    <row r="6" spans="3:6">
      <c r="C6" s="2" t="s">
        <v>86</v>
      </c>
      <c r="D6" s="3">
        <f>1450922041/1000</f>
        <v>1450922.041</v>
      </c>
      <c r="E6" s="3">
        <f>306361264/1000</f>
        <v>306361.26400000002</v>
      </c>
      <c r="F6" s="3">
        <v>1144560777</v>
      </c>
    </row>
    <row r="7" spans="3:6">
      <c r="C7" s="2" t="s">
        <v>87</v>
      </c>
      <c r="D7" s="3">
        <f>2648562906/1000</f>
        <v>2648562.906</v>
      </c>
      <c r="E7" s="3">
        <f>52071904/1000</f>
        <v>52071.904000000002</v>
      </c>
      <c r="F7" s="3">
        <v>2596491002</v>
      </c>
    </row>
    <row r="8" spans="3:6">
      <c r="C8" s="2" t="s">
        <v>88</v>
      </c>
      <c r="D8" s="3">
        <f>446574399/1000</f>
        <v>446574.39899999998</v>
      </c>
      <c r="E8" s="3">
        <f>28674993/1000</f>
        <v>28674.992999999999</v>
      </c>
      <c r="F8" s="3">
        <v>417899406</v>
      </c>
    </row>
    <row r="9" spans="3:6">
      <c r="D9" s="4"/>
      <c r="E9" s="4"/>
    </row>
    <row r="10" spans="3:6">
      <c r="E10" s="5"/>
    </row>
  </sheetData>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F10"/>
  <sheetViews>
    <sheetView workbookViewId="0">
      <selection activeCell="J18" sqref="J18"/>
    </sheetView>
  </sheetViews>
  <sheetFormatPr baseColWidth="10" defaultColWidth="11.42578125" defaultRowHeight="15"/>
  <cols>
    <col min="1" max="3" width="11.42578125" style="2"/>
    <col min="4" max="4" width="19.85546875" style="2" bestFit="1" customWidth="1"/>
    <col min="5" max="5" width="16.42578125" style="2" bestFit="1" customWidth="1"/>
    <col min="6" max="6" width="19" style="2" bestFit="1" customWidth="1"/>
    <col min="7" max="16384" width="11.42578125" style="2"/>
  </cols>
  <sheetData>
    <row r="2" spans="3:6" s="1" customFormat="1">
      <c r="C2" s="1" t="s">
        <v>79</v>
      </c>
      <c r="D2" s="1" t="s">
        <v>80</v>
      </c>
      <c r="E2" s="1" t="s">
        <v>81</v>
      </c>
      <c r="F2" s="1" t="s">
        <v>82</v>
      </c>
    </row>
    <row r="3" spans="3:6">
      <c r="C3" s="2" t="s">
        <v>83</v>
      </c>
      <c r="D3" s="3">
        <f>39181490204/1000</f>
        <v>39181490.204000004</v>
      </c>
      <c r="E3" s="3">
        <f>+'RENDICION Cta FINAL 2021 UTA'!E165/1000</f>
        <v>28370344.940000001</v>
      </c>
      <c r="F3" s="3">
        <f t="shared" ref="F3:F8" si="0">(D3-E3)</f>
        <v>10811145.264000002</v>
      </c>
    </row>
    <row r="4" spans="3:6">
      <c r="C4" s="2" t="s">
        <v>84</v>
      </c>
      <c r="D4" s="3">
        <f>9430073686/1000</f>
        <v>9430073.6860000007</v>
      </c>
      <c r="E4" s="3">
        <f>+'RENDICION Cta FINAL 2021 UTA'!E171/1000</f>
        <v>4931890.4289999995</v>
      </c>
      <c r="F4" s="3">
        <f t="shared" si="0"/>
        <v>4498183.2570000011</v>
      </c>
    </row>
    <row r="5" spans="3:6">
      <c r="C5" s="2" t="s">
        <v>85</v>
      </c>
      <c r="D5" s="3">
        <f>5299994116/1000</f>
        <v>5299994.1160000004</v>
      </c>
      <c r="E5" s="3">
        <f>+'RENDICION Cta FINAL 2021 UTA'!E179/1000</f>
        <v>1305025.027</v>
      </c>
      <c r="F5" s="3">
        <f t="shared" si="0"/>
        <v>3994969.0890000006</v>
      </c>
    </row>
    <row r="6" spans="3:6">
      <c r="C6" s="2" t="s">
        <v>86</v>
      </c>
      <c r="D6" s="3">
        <f>15403279181/1000</f>
        <v>15403279.181</v>
      </c>
      <c r="E6" s="3">
        <f>+'RENDICION Cta FINAL 2021 UTA'!E187/1000</f>
        <v>7350617.0429999996</v>
      </c>
      <c r="F6" s="3">
        <f t="shared" si="0"/>
        <v>8052662.1380000003</v>
      </c>
    </row>
    <row r="7" spans="3:6">
      <c r="C7" s="2" t="s">
        <v>87</v>
      </c>
      <c r="D7" s="3">
        <f>698000000/1000</f>
        <v>698000</v>
      </c>
      <c r="E7" s="3">
        <f>+'RENDICION Cta FINAL 2021 UTA'!E193/1000</f>
        <v>431208.02600000001</v>
      </c>
      <c r="F7" s="3">
        <f t="shared" si="0"/>
        <v>266791.97399999999</v>
      </c>
    </row>
    <row r="8" spans="3:6">
      <c r="C8" s="2" t="s">
        <v>88</v>
      </c>
      <c r="D8" s="3">
        <f>1468926268/1000</f>
        <v>1468926.2679999999</v>
      </c>
      <c r="E8" s="3">
        <f>+'RENDICION Cta FINAL 2021 UTA'!E196/1000</f>
        <v>1327702.2209999999</v>
      </c>
      <c r="F8" s="3">
        <f t="shared" si="0"/>
        <v>141224.04700000002</v>
      </c>
    </row>
    <row r="9" spans="3:6">
      <c r="D9" s="4"/>
      <c r="E9" s="4"/>
    </row>
    <row r="10" spans="3:6">
      <c r="E10" s="5"/>
    </row>
  </sheetData>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RENDICION Cta FINAL 2021 UTA</vt:lpstr>
      <vt:lpstr>4.4.3 Grafico</vt:lpstr>
      <vt:lpstr>4.8 Grafico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Saldivar</cp:lastModifiedBy>
  <cp:lastPrinted>2022-01-13T14:25:51Z</cp:lastPrinted>
  <dcterms:created xsi:type="dcterms:W3CDTF">2020-06-23T19:35:00Z</dcterms:created>
  <dcterms:modified xsi:type="dcterms:W3CDTF">2022-01-17T16:20:48Z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2058-11.2.0.9431</vt:lpwstr>
  </property>
</Properties>
</file>